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6" yWindow="120" windowWidth="14376" windowHeight="6636"/>
  </bookViews>
  <sheets>
    <sheet name="Hoja1" sheetId="1" r:id="rId1"/>
    <sheet name="Hoja3" sheetId="3" state="hidden" r:id="rId2"/>
    <sheet name="Hoja2" sheetId="2" state="hidden" r:id="rId3"/>
  </sheets>
  <calcPr calcId="145621"/>
</workbook>
</file>

<file path=xl/calcChain.xml><?xml version="1.0" encoding="utf-8"?>
<calcChain xmlns="http://schemas.openxmlformats.org/spreadsheetml/2006/main">
  <c r="K101" i="1" l="1"/>
  <c r="L6" i="1" l="1"/>
  <c r="AB165" i="1"/>
  <c r="AB179" i="1" s="1"/>
  <c r="P122" i="1" l="1"/>
  <c r="P123" i="1" s="1"/>
  <c r="P124" i="1" s="1"/>
  <c r="P125" i="1" s="1"/>
  <c r="P110" i="1"/>
  <c r="P111" i="1" s="1"/>
  <c r="P112" i="1" s="1"/>
  <c r="P113" i="1" s="1"/>
  <c r="P114" i="1" s="1"/>
  <c r="P115" i="1" s="1"/>
  <c r="P116" i="1" s="1"/>
  <c r="P109" i="1"/>
  <c r="P81" i="1"/>
  <c r="P82" i="1" s="1"/>
  <c r="P83" i="1" s="1"/>
  <c r="P84" i="1" s="1"/>
  <c r="P85" i="1" s="1"/>
  <c r="P86" i="1" s="1"/>
  <c r="P87" i="1" s="1"/>
  <c r="AQ56" i="1"/>
  <c r="AQ55" i="1"/>
  <c r="AQ54" i="1"/>
  <c r="AQ53" i="1"/>
  <c r="C283" i="2" l="1"/>
  <c r="AQ57" i="1" s="1"/>
  <c r="A229" i="2"/>
  <c r="A173" i="2"/>
  <c r="A117" i="2"/>
  <c r="A61" i="2"/>
  <c r="A5" i="2"/>
  <c r="B2" i="2"/>
  <c r="EE559" i="2"/>
  <c r="ED559" i="2"/>
  <c r="EC559" i="2"/>
  <c r="DZ559" i="2"/>
  <c r="DY559" i="2"/>
  <c r="DX559" i="2"/>
  <c r="DU559" i="2"/>
  <c r="DT559" i="2"/>
  <c r="DS559" i="2"/>
  <c r="BC559" i="2"/>
  <c r="BB559" i="2"/>
  <c r="BA559" i="2"/>
  <c r="AZ559" i="2"/>
  <c r="AY559" i="2"/>
  <c r="AX559" i="2"/>
  <c r="B559" i="2"/>
  <c r="D505" i="2" s="1"/>
  <c r="DH558" i="2"/>
  <c r="DI558" i="2" s="1"/>
  <c r="DD558" i="2"/>
  <c r="DC558" i="2"/>
  <c r="CX558" i="2"/>
  <c r="CY558" i="2" s="1"/>
  <c r="CU558" i="2"/>
  <c r="BW558" i="2"/>
  <c r="AU558" i="2"/>
  <c r="Y558" i="2"/>
  <c r="P558" i="2"/>
  <c r="DI557" i="2"/>
  <c r="DH557" i="2"/>
  <c r="DC557" i="2"/>
  <c r="DD557" i="2" s="1"/>
  <c r="CX557" i="2"/>
  <c r="CY557" i="2" s="1"/>
  <c r="CU557" i="2"/>
  <c r="Y557" i="2" s="1"/>
  <c r="BW557" i="2"/>
  <c r="AU557" i="2"/>
  <c r="P557" i="2"/>
  <c r="DH556" i="2"/>
  <c r="DI556" i="2" s="1"/>
  <c r="DC556" i="2"/>
  <c r="DD556" i="2" s="1"/>
  <c r="CX556" i="2"/>
  <c r="CY556" i="2" s="1"/>
  <c r="CU556" i="2"/>
  <c r="BW556" i="2"/>
  <c r="AU556" i="2"/>
  <c r="Y556" i="2"/>
  <c r="P556" i="2"/>
  <c r="DI555" i="2"/>
  <c r="DH555" i="2"/>
  <c r="DC555" i="2"/>
  <c r="DD555" i="2" s="1"/>
  <c r="CX555" i="2"/>
  <c r="CY555" i="2" s="1"/>
  <c r="CU555" i="2"/>
  <c r="Y555" i="2" s="1"/>
  <c r="BW555" i="2"/>
  <c r="AU555" i="2"/>
  <c r="P555" i="2"/>
  <c r="DH554" i="2"/>
  <c r="DI554" i="2" s="1"/>
  <c r="DD554" i="2"/>
  <c r="DC554" i="2"/>
  <c r="CX554" i="2"/>
  <c r="CY554" i="2" s="1"/>
  <c r="CU554" i="2"/>
  <c r="BW554" i="2"/>
  <c r="AU554" i="2"/>
  <c r="Y554" i="2"/>
  <c r="P554" i="2"/>
  <c r="DI553" i="2"/>
  <c r="DH553" i="2"/>
  <c r="DC553" i="2"/>
  <c r="DD553" i="2" s="1"/>
  <c r="CX553" i="2"/>
  <c r="CY553" i="2" s="1"/>
  <c r="CU553" i="2"/>
  <c r="Y553" i="2" s="1"/>
  <c r="BW553" i="2"/>
  <c r="AU553" i="2"/>
  <c r="P553" i="2"/>
  <c r="DH552" i="2"/>
  <c r="DI552" i="2" s="1"/>
  <c r="DC552" i="2"/>
  <c r="DD552" i="2" s="1"/>
  <c r="CX552" i="2"/>
  <c r="CY552" i="2" s="1"/>
  <c r="CU552" i="2"/>
  <c r="BW552" i="2"/>
  <c r="AU552" i="2"/>
  <c r="Y552" i="2"/>
  <c r="P552" i="2"/>
  <c r="DI551" i="2"/>
  <c r="DH551" i="2"/>
  <c r="DC551" i="2"/>
  <c r="DD551" i="2" s="1"/>
  <c r="CX551" i="2"/>
  <c r="CY551" i="2" s="1"/>
  <c r="CU551" i="2"/>
  <c r="Y551" i="2" s="1"/>
  <c r="BW551" i="2"/>
  <c r="AU551" i="2"/>
  <c r="P551" i="2"/>
  <c r="DH550" i="2"/>
  <c r="DI550" i="2" s="1"/>
  <c r="DD550" i="2"/>
  <c r="DC550" i="2"/>
  <c r="CX550" i="2"/>
  <c r="CY550" i="2" s="1"/>
  <c r="CU550" i="2"/>
  <c r="BW550" i="2"/>
  <c r="AU550" i="2"/>
  <c r="Y550" i="2"/>
  <c r="P550" i="2"/>
  <c r="DI549" i="2"/>
  <c r="DH549" i="2"/>
  <c r="DC549" i="2"/>
  <c r="DD549" i="2" s="1"/>
  <c r="CX549" i="2"/>
  <c r="CY549" i="2" s="1"/>
  <c r="CU549" i="2"/>
  <c r="Y549" i="2" s="1"/>
  <c r="BW549" i="2"/>
  <c r="AU549" i="2"/>
  <c r="P549" i="2"/>
  <c r="DH548" i="2"/>
  <c r="DI548" i="2" s="1"/>
  <c r="DC548" i="2"/>
  <c r="DD548" i="2" s="1"/>
  <c r="CX548" i="2"/>
  <c r="CY548" i="2" s="1"/>
  <c r="CU548" i="2"/>
  <c r="BW548" i="2"/>
  <c r="AU548" i="2"/>
  <c r="Y548" i="2"/>
  <c r="P548" i="2"/>
  <c r="DI547" i="2"/>
  <c r="DH547" i="2"/>
  <c r="DC547" i="2"/>
  <c r="DD547" i="2" s="1"/>
  <c r="CX547" i="2"/>
  <c r="CY547" i="2" s="1"/>
  <c r="CU547" i="2"/>
  <c r="Y547" i="2" s="1"/>
  <c r="BW547" i="2"/>
  <c r="AU547" i="2"/>
  <c r="P547" i="2"/>
  <c r="DH546" i="2"/>
  <c r="DI546" i="2" s="1"/>
  <c r="DD546" i="2"/>
  <c r="DC546" i="2"/>
  <c r="CX546" i="2"/>
  <c r="CY546" i="2" s="1"/>
  <c r="CU546" i="2"/>
  <c r="BW546" i="2"/>
  <c r="AU546" i="2"/>
  <c r="Y546" i="2"/>
  <c r="P546" i="2"/>
  <c r="DI545" i="2"/>
  <c r="DH545" i="2"/>
  <c r="DC545" i="2"/>
  <c r="DD545" i="2" s="1"/>
  <c r="CX545" i="2"/>
  <c r="CY545" i="2" s="1"/>
  <c r="CU545" i="2"/>
  <c r="Y545" i="2" s="1"/>
  <c r="BW545" i="2"/>
  <c r="AU545" i="2"/>
  <c r="P545" i="2"/>
  <c r="DH544" i="2"/>
  <c r="DI544" i="2" s="1"/>
  <c r="DC544" i="2"/>
  <c r="DD544" i="2" s="1"/>
  <c r="CX544" i="2"/>
  <c r="CY544" i="2" s="1"/>
  <c r="CU544" i="2"/>
  <c r="BW544" i="2"/>
  <c r="AU544" i="2"/>
  <c r="Y544" i="2"/>
  <c r="P544" i="2"/>
  <c r="DI543" i="2"/>
  <c r="DH543" i="2"/>
  <c r="DC543" i="2"/>
  <c r="DD543" i="2" s="1"/>
  <c r="CX543" i="2"/>
  <c r="CY543" i="2" s="1"/>
  <c r="CU543" i="2"/>
  <c r="Y543" i="2" s="1"/>
  <c r="BW543" i="2"/>
  <c r="AU543" i="2"/>
  <c r="P543" i="2"/>
  <c r="DH542" i="2"/>
  <c r="DI542" i="2" s="1"/>
  <c r="DD542" i="2"/>
  <c r="DC542" i="2"/>
  <c r="CX542" i="2"/>
  <c r="CY542" i="2" s="1"/>
  <c r="CU542" i="2"/>
  <c r="BW542" i="2"/>
  <c r="AU542" i="2"/>
  <c r="Y542" i="2"/>
  <c r="P542" i="2"/>
  <c r="DI541" i="2"/>
  <c r="DH541" i="2"/>
  <c r="DC541" i="2"/>
  <c r="DD541" i="2" s="1"/>
  <c r="CX541" i="2"/>
  <c r="CY541" i="2" s="1"/>
  <c r="CU541" i="2"/>
  <c r="BW541" i="2"/>
  <c r="AU541" i="2"/>
  <c r="Y541" i="2"/>
  <c r="P541" i="2"/>
  <c r="DI540" i="2"/>
  <c r="DH540" i="2"/>
  <c r="DC540" i="2"/>
  <c r="DD540" i="2" s="1"/>
  <c r="CY540" i="2"/>
  <c r="CX540" i="2"/>
  <c r="CU540" i="2"/>
  <c r="Y540" i="2" s="1"/>
  <c r="BW540" i="2"/>
  <c r="AU540" i="2"/>
  <c r="P540" i="2"/>
  <c r="DH539" i="2"/>
  <c r="DI539" i="2" s="1"/>
  <c r="DC539" i="2"/>
  <c r="DD539" i="2" s="1"/>
  <c r="CX539" i="2"/>
  <c r="CY539" i="2" s="1"/>
  <c r="CU539" i="2"/>
  <c r="BW539" i="2"/>
  <c r="AU539" i="2"/>
  <c r="Y539" i="2"/>
  <c r="P539" i="2"/>
  <c r="DI538" i="2"/>
  <c r="DH538" i="2"/>
  <c r="DC538" i="2"/>
  <c r="DD538" i="2" s="1"/>
  <c r="CX538" i="2"/>
  <c r="CY538" i="2" s="1"/>
  <c r="CU538" i="2"/>
  <c r="Y538" i="2" s="1"/>
  <c r="BW538" i="2"/>
  <c r="AU538" i="2"/>
  <c r="P538" i="2"/>
  <c r="DH537" i="2"/>
  <c r="DI537" i="2" s="1"/>
  <c r="DC537" i="2"/>
  <c r="DD537" i="2" s="1"/>
  <c r="CX537" i="2"/>
  <c r="CY537" i="2" s="1"/>
  <c r="CU537" i="2"/>
  <c r="BW537" i="2"/>
  <c r="AU537" i="2"/>
  <c r="Y537" i="2"/>
  <c r="P537" i="2"/>
  <c r="DI536" i="2"/>
  <c r="DH536" i="2"/>
  <c r="DC536" i="2"/>
  <c r="DD536" i="2" s="1"/>
  <c r="CY536" i="2"/>
  <c r="CX536" i="2"/>
  <c r="CU536" i="2"/>
  <c r="Y536" i="2" s="1"/>
  <c r="BW536" i="2"/>
  <c r="AU536" i="2"/>
  <c r="P536" i="2"/>
  <c r="DH535" i="2"/>
  <c r="DI535" i="2" s="1"/>
  <c r="DC535" i="2"/>
  <c r="DD535" i="2" s="1"/>
  <c r="CX535" i="2"/>
  <c r="CY535" i="2" s="1"/>
  <c r="CU535" i="2"/>
  <c r="BW535" i="2"/>
  <c r="AU535" i="2"/>
  <c r="Y535" i="2"/>
  <c r="P535" i="2"/>
  <c r="DI534" i="2"/>
  <c r="DH534" i="2"/>
  <c r="DC534" i="2"/>
  <c r="DD534" i="2" s="1"/>
  <c r="CX534" i="2"/>
  <c r="CY534" i="2" s="1"/>
  <c r="CU534" i="2"/>
  <c r="Y534" i="2" s="1"/>
  <c r="BW534" i="2"/>
  <c r="AU534" i="2"/>
  <c r="P534" i="2"/>
  <c r="DH533" i="2"/>
  <c r="DI533" i="2" s="1"/>
  <c r="DC533" i="2"/>
  <c r="DD533" i="2" s="1"/>
  <c r="CX533" i="2"/>
  <c r="CY533" i="2" s="1"/>
  <c r="CU533" i="2"/>
  <c r="BW533" i="2"/>
  <c r="AU533" i="2"/>
  <c r="Y533" i="2"/>
  <c r="P533" i="2"/>
  <c r="DI532" i="2"/>
  <c r="DH532" i="2"/>
  <c r="DC532" i="2"/>
  <c r="DD532" i="2" s="1"/>
  <c r="CY532" i="2"/>
  <c r="CX532" i="2"/>
  <c r="CU532" i="2"/>
  <c r="Y532" i="2" s="1"/>
  <c r="BW532" i="2"/>
  <c r="AU532" i="2"/>
  <c r="P532" i="2"/>
  <c r="DH531" i="2"/>
  <c r="DI531" i="2" s="1"/>
  <c r="DC531" i="2"/>
  <c r="DD531" i="2" s="1"/>
  <c r="CX531" i="2"/>
  <c r="CY531" i="2" s="1"/>
  <c r="CU531" i="2"/>
  <c r="BW531" i="2"/>
  <c r="AU531" i="2"/>
  <c r="Y531" i="2"/>
  <c r="P531" i="2"/>
  <c r="DI530" i="2"/>
  <c r="DH530" i="2"/>
  <c r="DC530" i="2"/>
  <c r="DD530" i="2" s="1"/>
  <c r="CX530" i="2"/>
  <c r="CY530" i="2" s="1"/>
  <c r="CU530" i="2"/>
  <c r="Y530" i="2" s="1"/>
  <c r="BW530" i="2"/>
  <c r="AU530" i="2"/>
  <c r="P530" i="2"/>
  <c r="DH529" i="2"/>
  <c r="DI529" i="2" s="1"/>
  <c r="DC529" i="2"/>
  <c r="DD529" i="2" s="1"/>
  <c r="CX529" i="2"/>
  <c r="CY529" i="2" s="1"/>
  <c r="CU529" i="2"/>
  <c r="BW529" i="2"/>
  <c r="AU529" i="2"/>
  <c r="Y529" i="2"/>
  <c r="P529" i="2"/>
  <c r="DI528" i="2"/>
  <c r="DH528" i="2"/>
  <c r="DC528" i="2"/>
  <c r="DD528" i="2" s="1"/>
  <c r="CY528" i="2"/>
  <c r="CX528" i="2"/>
  <c r="CU528" i="2"/>
  <c r="Y528" i="2" s="1"/>
  <c r="BW528" i="2"/>
  <c r="AU528" i="2"/>
  <c r="P528" i="2"/>
  <c r="DH527" i="2"/>
  <c r="DI527" i="2" s="1"/>
  <c r="DC527" i="2"/>
  <c r="DD527" i="2" s="1"/>
  <c r="CX527" i="2"/>
  <c r="CY527" i="2" s="1"/>
  <c r="CU527" i="2"/>
  <c r="BW527" i="2"/>
  <c r="AU527" i="2"/>
  <c r="Y527" i="2"/>
  <c r="P527" i="2"/>
  <c r="DI526" i="2"/>
  <c r="DH526" i="2"/>
  <c r="DC526" i="2"/>
  <c r="DD526" i="2" s="1"/>
  <c r="CX526" i="2"/>
  <c r="CY526" i="2" s="1"/>
  <c r="CU526" i="2"/>
  <c r="Y526" i="2" s="1"/>
  <c r="BW526" i="2"/>
  <c r="AU526" i="2"/>
  <c r="P526" i="2"/>
  <c r="DH525" i="2"/>
  <c r="DI525" i="2" s="1"/>
  <c r="DC525" i="2"/>
  <c r="DD525" i="2" s="1"/>
  <c r="CX525" i="2"/>
  <c r="CY525" i="2" s="1"/>
  <c r="CU525" i="2"/>
  <c r="BW525" i="2"/>
  <c r="AU525" i="2"/>
  <c r="Y525" i="2"/>
  <c r="P525" i="2"/>
  <c r="DI524" i="2"/>
  <c r="DH524" i="2"/>
  <c r="DC524" i="2"/>
  <c r="DD524" i="2" s="1"/>
  <c r="CY524" i="2"/>
  <c r="CX524" i="2"/>
  <c r="CU524" i="2"/>
  <c r="Y524" i="2" s="1"/>
  <c r="BW524" i="2"/>
  <c r="AU524" i="2"/>
  <c r="P524" i="2"/>
  <c r="DH523" i="2"/>
  <c r="DI523" i="2" s="1"/>
  <c r="DC523" i="2"/>
  <c r="DD523" i="2" s="1"/>
  <c r="CX523" i="2"/>
  <c r="CY523" i="2" s="1"/>
  <c r="CU523" i="2"/>
  <c r="BW523" i="2"/>
  <c r="AU523" i="2"/>
  <c r="Y523" i="2"/>
  <c r="P523" i="2"/>
  <c r="DI522" i="2"/>
  <c r="DH522" i="2"/>
  <c r="DC522" i="2"/>
  <c r="DD522" i="2" s="1"/>
  <c r="CX522" i="2"/>
  <c r="CY522" i="2" s="1"/>
  <c r="CU522" i="2"/>
  <c r="Y522" i="2" s="1"/>
  <c r="BW522" i="2"/>
  <c r="AU522" i="2"/>
  <c r="P522" i="2"/>
  <c r="DH521" i="2"/>
  <c r="DI521" i="2" s="1"/>
  <c r="DC521" i="2"/>
  <c r="DD521" i="2" s="1"/>
  <c r="CX521" i="2"/>
  <c r="CY521" i="2" s="1"/>
  <c r="CU521" i="2"/>
  <c r="BW521" i="2"/>
  <c r="AU521" i="2"/>
  <c r="Y521" i="2"/>
  <c r="P521" i="2"/>
  <c r="DI520" i="2"/>
  <c r="DH520" i="2"/>
  <c r="DC520" i="2"/>
  <c r="DD520" i="2" s="1"/>
  <c r="CY520" i="2"/>
  <c r="CX520" i="2"/>
  <c r="CU520" i="2"/>
  <c r="Y520" i="2" s="1"/>
  <c r="BW520" i="2"/>
  <c r="AU520" i="2"/>
  <c r="P520" i="2"/>
  <c r="DH519" i="2"/>
  <c r="DI519" i="2" s="1"/>
  <c r="DC519" i="2"/>
  <c r="DD519" i="2" s="1"/>
  <c r="CX519" i="2"/>
  <c r="CY519" i="2" s="1"/>
  <c r="CU519" i="2"/>
  <c r="BW519" i="2"/>
  <c r="AU519" i="2"/>
  <c r="Y519" i="2"/>
  <c r="P519" i="2"/>
  <c r="DI518" i="2"/>
  <c r="DH518" i="2"/>
  <c r="DC518" i="2"/>
  <c r="DD518" i="2" s="1"/>
  <c r="CX518" i="2"/>
  <c r="CY518" i="2" s="1"/>
  <c r="CU518" i="2"/>
  <c r="Y518" i="2" s="1"/>
  <c r="BW518" i="2"/>
  <c r="AU518" i="2"/>
  <c r="P518" i="2"/>
  <c r="DH517" i="2"/>
  <c r="DI517" i="2" s="1"/>
  <c r="DC517" i="2"/>
  <c r="DD517" i="2" s="1"/>
  <c r="CX517" i="2"/>
  <c r="CY517" i="2" s="1"/>
  <c r="CU517" i="2"/>
  <c r="BW517" i="2"/>
  <c r="AU517" i="2"/>
  <c r="Y517" i="2"/>
  <c r="P517" i="2"/>
  <c r="DI516" i="2"/>
  <c r="DH516" i="2"/>
  <c r="DC516" i="2"/>
  <c r="DD516" i="2" s="1"/>
  <c r="CY516" i="2"/>
  <c r="CX516" i="2"/>
  <c r="CU516" i="2"/>
  <c r="Y516" i="2" s="1"/>
  <c r="BW516" i="2"/>
  <c r="AU516" i="2"/>
  <c r="P516" i="2"/>
  <c r="DH515" i="2"/>
  <c r="DI515" i="2" s="1"/>
  <c r="DC515" i="2"/>
  <c r="DD515" i="2" s="1"/>
  <c r="CX515" i="2"/>
  <c r="CY515" i="2" s="1"/>
  <c r="CU515" i="2"/>
  <c r="BW515" i="2"/>
  <c r="AU515" i="2"/>
  <c r="Y515" i="2"/>
  <c r="P515" i="2"/>
  <c r="DI514" i="2"/>
  <c r="DH514" i="2"/>
  <c r="DC514" i="2"/>
  <c r="DD514" i="2" s="1"/>
  <c r="CX514" i="2"/>
  <c r="CY514" i="2" s="1"/>
  <c r="CU514" i="2"/>
  <c r="Y514" i="2" s="1"/>
  <c r="BW514" i="2"/>
  <c r="AU514" i="2"/>
  <c r="P514" i="2"/>
  <c r="DH513" i="2"/>
  <c r="DI513" i="2" s="1"/>
  <c r="DC513" i="2"/>
  <c r="DD513" i="2" s="1"/>
  <c r="CX513" i="2"/>
  <c r="CY513" i="2" s="1"/>
  <c r="CU513" i="2"/>
  <c r="BW513" i="2"/>
  <c r="AU513" i="2"/>
  <c r="Y513" i="2"/>
  <c r="P513" i="2"/>
  <c r="DI512" i="2"/>
  <c r="DH512" i="2"/>
  <c r="DC512" i="2"/>
  <c r="DD512" i="2" s="1"/>
  <c r="CY512" i="2"/>
  <c r="CX512" i="2"/>
  <c r="CU512" i="2"/>
  <c r="Y512" i="2" s="1"/>
  <c r="BW512" i="2"/>
  <c r="AU512" i="2"/>
  <c r="P512" i="2"/>
  <c r="DH511" i="2"/>
  <c r="DI511" i="2" s="1"/>
  <c r="DC511" i="2"/>
  <c r="DD511" i="2" s="1"/>
  <c r="CX511" i="2"/>
  <c r="CY511" i="2" s="1"/>
  <c r="CU511" i="2"/>
  <c r="BW511" i="2"/>
  <c r="AU511" i="2"/>
  <c r="Y511" i="2"/>
  <c r="P511" i="2"/>
  <c r="DH510" i="2"/>
  <c r="DI510" i="2" s="1"/>
  <c r="DC510" i="2"/>
  <c r="DD510" i="2" s="1"/>
  <c r="CY510" i="2"/>
  <c r="CX510" i="2"/>
  <c r="CU510" i="2"/>
  <c r="Y510" i="2" s="1"/>
  <c r="BW510" i="2"/>
  <c r="AU510" i="2"/>
  <c r="P510" i="2"/>
  <c r="DH509" i="2"/>
  <c r="DI509" i="2" s="1"/>
  <c r="DC509" i="2"/>
  <c r="DD509" i="2" s="1"/>
  <c r="CX509" i="2"/>
  <c r="CY509" i="2" s="1"/>
  <c r="CU509" i="2"/>
  <c r="BW509" i="2"/>
  <c r="BW508" i="2" s="1"/>
  <c r="AU509" i="2"/>
  <c r="Y509" i="2"/>
  <c r="P509" i="2"/>
  <c r="EE508" i="2"/>
  <c r="ED508" i="2"/>
  <c r="EC508" i="2"/>
  <c r="DZ508" i="2"/>
  <c r="DY508" i="2"/>
  <c r="DX508" i="2"/>
  <c r="BY508" i="2"/>
  <c r="BV508" i="2"/>
  <c r="BU508" i="2"/>
  <c r="BT508" i="2"/>
  <c r="BS508" i="2"/>
  <c r="BR508" i="2"/>
  <c r="BQ508" i="2"/>
  <c r="BP508" i="2"/>
  <c r="BO508" i="2"/>
  <c r="BN508" i="2"/>
  <c r="BM508" i="2"/>
  <c r="BL508" i="2"/>
  <c r="BK508" i="2"/>
  <c r="BJ508" i="2"/>
  <c r="BI508" i="2"/>
  <c r="BH508" i="2"/>
  <c r="BG508" i="2"/>
  <c r="BF508" i="2"/>
  <c r="BE508" i="2"/>
  <c r="BC508" i="2"/>
  <c r="BB508" i="2"/>
  <c r="BA508" i="2"/>
  <c r="AZ508" i="2"/>
  <c r="AY508" i="2"/>
  <c r="AX508" i="2"/>
  <c r="AV508" i="2"/>
  <c r="AU508" i="2"/>
  <c r="AS508" i="2"/>
  <c r="AR508" i="2"/>
  <c r="AQ508" i="2"/>
  <c r="AP508" i="2"/>
  <c r="AO508" i="2"/>
  <c r="AN508" i="2"/>
  <c r="AL508" i="2"/>
  <c r="AK508" i="2"/>
  <c r="AJ508" i="2"/>
  <c r="AI508" i="2"/>
  <c r="AH508" i="2"/>
  <c r="AG508" i="2"/>
  <c r="AF508" i="2"/>
  <c r="AE508" i="2"/>
  <c r="AD508" i="2"/>
  <c r="AC508" i="2"/>
  <c r="AB508" i="2"/>
  <c r="Z508" i="2"/>
  <c r="Y508" i="2"/>
  <c r="W508" i="2"/>
  <c r="V508" i="2"/>
  <c r="U508" i="2"/>
  <c r="T508" i="2"/>
  <c r="S508" i="2"/>
  <c r="R508" i="2"/>
  <c r="Q508" i="2"/>
  <c r="P508" i="2"/>
  <c r="O508" i="2"/>
  <c r="N508" i="2"/>
  <c r="M508" i="2"/>
  <c r="L508" i="2"/>
  <c r="K508" i="2"/>
  <c r="J508" i="2"/>
  <c r="I508" i="2"/>
  <c r="H508" i="2"/>
  <c r="G508" i="2"/>
  <c r="F508" i="2"/>
  <c r="CN507" i="2"/>
  <c r="CM507" i="2"/>
  <c r="CL507" i="2"/>
  <c r="BC507" i="2"/>
  <c r="BB507" i="2"/>
  <c r="BA507" i="2"/>
  <c r="AZ507" i="2"/>
  <c r="AY507" i="2"/>
  <c r="BV506" i="2"/>
  <c r="BO506" i="2"/>
  <c r="BC506" i="2"/>
  <c r="AM510" i="2" s="1"/>
  <c r="AL506" i="2"/>
  <c r="W506" i="2"/>
  <c r="P506" i="2"/>
  <c r="EE503" i="2"/>
  <c r="ED503" i="2"/>
  <c r="EC503" i="2"/>
  <c r="DZ503" i="2"/>
  <c r="DY503" i="2"/>
  <c r="DX503" i="2"/>
  <c r="DU503" i="2"/>
  <c r="DT503" i="2"/>
  <c r="DS503" i="2"/>
  <c r="BC503" i="2"/>
  <c r="BB503" i="2"/>
  <c r="BA503" i="2"/>
  <c r="AZ503" i="2"/>
  <c r="AY503" i="2"/>
  <c r="AX503" i="2"/>
  <c r="B503" i="2"/>
  <c r="D449" i="2" s="1"/>
  <c r="DI502" i="2"/>
  <c r="DH502" i="2"/>
  <c r="DC502" i="2"/>
  <c r="DD502" i="2" s="1"/>
  <c r="CX502" i="2"/>
  <c r="CY502" i="2" s="1"/>
  <c r="CU502" i="2"/>
  <c r="Y502" i="2" s="1"/>
  <c r="BW502" i="2"/>
  <c r="AU502" i="2"/>
  <c r="P502" i="2"/>
  <c r="DH501" i="2"/>
  <c r="DI501" i="2" s="1"/>
  <c r="DC501" i="2"/>
  <c r="DD501" i="2" s="1"/>
  <c r="CX501" i="2"/>
  <c r="CY501" i="2" s="1"/>
  <c r="CU501" i="2"/>
  <c r="BW501" i="2"/>
  <c r="AU501" i="2"/>
  <c r="Y501" i="2"/>
  <c r="P501" i="2"/>
  <c r="DI500" i="2"/>
  <c r="DH500" i="2"/>
  <c r="DC500" i="2"/>
  <c r="DD500" i="2" s="1"/>
  <c r="CY500" i="2"/>
  <c r="CX500" i="2"/>
  <c r="CU500" i="2"/>
  <c r="Y500" i="2" s="1"/>
  <c r="BW500" i="2"/>
  <c r="AU500" i="2"/>
  <c r="P500" i="2"/>
  <c r="DH499" i="2"/>
  <c r="DI499" i="2" s="1"/>
  <c r="DC499" i="2"/>
  <c r="DD499" i="2" s="1"/>
  <c r="CX499" i="2"/>
  <c r="CY499" i="2" s="1"/>
  <c r="CU499" i="2"/>
  <c r="BW499" i="2"/>
  <c r="AU499" i="2"/>
  <c r="Y499" i="2"/>
  <c r="P499" i="2"/>
  <c r="DI498" i="2"/>
  <c r="DH498" i="2"/>
  <c r="DC498" i="2"/>
  <c r="DD498" i="2" s="1"/>
  <c r="CX498" i="2"/>
  <c r="CY498" i="2" s="1"/>
  <c r="CU498" i="2"/>
  <c r="Y498" i="2" s="1"/>
  <c r="BW498" i="2"/>
  <c r="AU498" i="2"/>
  <c r="P498" i="2"/>
  <c r="DH497" i="2"/>
  <c r="DI497" i="2" s="1"/>
  <c r="DC497" i="2"/>
  <c r="DD497" i="2" s="1"/>
  <c r="CX497" i="2"/>
  <c r="CY497" i="2" s="1"/>
  <c r="CU497" i="2"/>
  <c r="BW497" i="2"/>
  <c r="AU497" i="2"/>
  <c r="Y497" i="2"/>
  <c r="P497" i="2"/>
  <c r="DI496" i="2"/>
  <c r="DH496" i="2"/>
  <c r="DC496" i="2"/>
  <c r="DD496" i="2" s="1"/>
  <c r="CY496" i="2"/>
  <c r="CX496" i="2"/>
  <c r="CU496" i="2"/>
  <c r="Y496" i="2" s="1"/>
  <c r="BW496" i="2"/>
  <c r="AU496" i="2"/>
  <c r="P496" i="2"/>
  <c r="DH495" i="2"/>
  <c r="DI495" i="2" s="1"/>
  <c r="DC495" i="2"/>
  <c r="DD495" i="2" s="1"/>
  <c r="CX495" i="2"/>
  <c r="CY495" i="2" s="1"/>
  <c r="CU495" i="2"/>
  <c r="BW495" i="2"/>
  <c r="AU495" i="2"/>
  <c r="Y495" i="2"/>
  <c r="P495" i="2"/>
  <c r="DI494" i="2"/>
  <c r="DH494" i="2"/>
  <c r="DC494" i="2"/>
  <c r="DD494" i="2" s="1"/>
  <c r="CX494" i="2"/>
  <c r="CY494" i="2" s="1"/>
  <c r="CU494" i="2"/>
  <c r="Y494" i="2" s="1"/>
  <c r="BW494" i="2"/>
  <c r="AU494" i="2"/>
  <c r="P494" i="2"/>
  <c r="DH493" i="2"/>
  <c r="DI493" i="2" s="1"/>
  <c r="DC493" i="2"/>
  <c r="DD493" i="2" s="1"/>
  <c r="CX493" i="2"/>
  <c r="CY493" i="2" s="1"/>
  <c r="CU493" i="2"/>
  <c r="BW493" i="2"/>
  <c r="AU493" i="2"/>
  <c r="Y493" i="2"/>
  <c r="P493" i="2"/>
  <c r="DH492" i="2"/>
  <c r="DI492" i="2" s="1"/>
  <c r="DD492" i="2"/>
  <c r="DC492" i="2"/>
  <c r="CX492" i="2"/>
  <c r="CY492" i="2" s="1"/>
  <c r="CU492" i="2"/>
  <c r="BW492" i="2"/>
  <c r="AU492" i="2"/>
  <c r="Y492" i="2"/>
  <c r="P492" i="2"/>
  <c r="DI491" i="2"/>
  <c r="DH491" i="2"/>
  <c r="DC491" i="2"/>
  <c r="DD491" i="2" s="1"/>
  <c r="CX491" i="2"/>
  <c r="CY491" i="2" s="1"/>
  <c r="CU491" i="2"/>
  <c r="Y491" i="2" s="1"/>
  <c r="BW491" i="2"/>
  <c r="P491" i="2"/>
  <c r="DH490" i="2"/>
  <c r="DI490" i="2" s="1"/>
  <c r="DC490" i="2"/>
  <c r="DD490" i="2" s="1"/>
  <c r="CX490" i="2"/>
  <c r="CY490" i="2" s="1"/>
  <c r="CU490" i="2"/>
  <c r="BW490" i="2"/>
  <c r="AU490" i="2"/>
  <c r="Y490" i="2"/>
  <c r="P490" i="2"/>
  <c r="DI489" i="2"/>
  <c r="DH489" i="2"/>
  <c r="DC489" i="2"/>
  <c r="DD489" i="2" s="1"/>
  <c r="CY489" i="2"/>
  <c r="CX489" i="2"/>
  <c r="CU489" i="2"/>
  <c r="Y489" i="2" s="1"/>
  <c r="BW489" i="2"/>
  <c r="AU489" i="2"/>
  <c r="P489" i="2"/>
  <c r="DH488" i="2"/>
  <c r="DI488" i="2" s="1"/>
  <c r="DC488" i="2"/>
  <c r="DD488" i="2" s="1"/>
  <c r="CX488" i="2"/>
  <c r="CY488" i="2" s="1"/>
  <c r="CU488" i="2"/>
  <c r="BW488" i="2"/>
  <c r="AU488" i="2"/>
  <c r="Y488" i="2"/>
  <c r="P488" i="2"/>
  <c r="DI487" i="2"/>
  <c r="DH487" i="2"/>
  <c r="DC487" i="2"/>
  <c r="DD487" i="2" s="1"/>
  <c r="CX487" i="2"/>
  <c r="CY487" i="2" s="1"/>
  <c r="CU487" i="2"/>
  <c r="Y487" i="2" s="1"/>
  <c r="BW487" i="2"/>
  <c r="P487" i="2"/>
  <c r="DH486" i="2"/>
  <c r="DI486" i="2" s="1"/>
  <c r="DC486" i="2"/>
  <c r="DD486" i="2" s="1"/>
  <c r="CX486" i="2"/>
  <c r="CY486" i="2" s="1"/>
  <c r="CU486" i="2"/>
  <c r="BW486" i="2"/>
  <c r="AU486" i="2"/>
  <c r="Y486" i="2"/>
  <c r="P486" i="2"/>
  <c r="DI485" i="2"/>
  <c r="DH485" i="2"/>
  <c r="DC485" i="2"/>
  <c r="DD485" i="2" s="1"/>
  <c r="CX485" i="2"/>
  <c r="CY485" i="2" s="1"/>
  <c r="CU485" i="2"/>
  <c r="Y485" i="2" s="1"/>
  <c r="BW485" i="2"/>
  <c r="AU485" i="2"/>
  <c r="P485" i="2"/>
  <c r="DH484" i="2"/>
  <c r="DI484" i="2" s="1"/>
  <c r="DD484" i="2"/>
  <c r="DC484" i="2"/>
  <c r="CX484" i="2"/>
  <c r="CY484" i="2" s="1"/>
  <c r="CU484" i="2"/>
  <c r="BW484" i="2"/>
  <c r="AU484" i="2"/>
  <c r="Y484" i="2"/>
  <c r="P484" i="2"/>
  <c r="DI483" i="2"/>
  <c r="DH483" i="2"/>
  <c r="DC483" i="2"/>
  <c r="DD483" i="2" s="1"/>
  <c r="CX483" i="2"/>
  <c r="CY483" i="2" s="1"/>
  <c r="CU483" i="2"/>
  <c r="Y483" i="2" s="1"/>
  <c r="BW483" i="2"/>
  <c r="P483" i="2"/>
  <c r="DH482" i="2"/>
  <c r="DI482" i="2" s="1"/>
  <c r="DC482" i="2"/>
  <c r="DD482" i="2" s="1"/>
  <c r="CX482" i="2"/>
  <c r="CY482" i="2" s="1"/>
  <c r="CU482" i="2"/>
  <c r="BW482" i="2"/>
  <c r="AU482" i="2"/>
  <c r="Y482" i="2"/>
  <c r="P482" i="2"/>
  <c r="DI481" i="2"/>
  <c r="DH481" i="2"/>
  <c r="DC481" i="2"/>
  <c r="DD481" i="2" s="1"/>
  <c r="CY481" i="2"/>
  <c r="CX481" i="2"/>
  <c r="CU481" i="2"/>
  <c r="Y481" i="2" s="1"/>
  <c r="BW481" i="2"/>
  <c r="AU481" i="2"/>
  <c r="P481" i="2"/>
  <c r="DH480" i="2"/>
  <c r="DI480" i="2" s="1"/>
  <c r="DC480" i="2"/>
  <c r="DD480" i="2" s="1"/>
  <c r="CX480" i="2"/>
  <c r="CY480" i="2" s="1"/>
  <c r="CU480" i="2"/>
  <c r="BW480" i="2"/>
  <c r="AU480" i="2"/>
  <c r="Y480" i="2"/>
  <c r="P480" i="2"/>
  <c r="DI479" i="2"/>
  <c r="DH479" i="2"/>
  <c r="DC479" i="2"/>
  <c r="DD479" i="2" s="1"/>
  <c r="CX479" i="2"/>
  <c r="CY479" i="2" s="1"/>
  <c r="CU479" i="2"/>
  <c r="Y479" i="2" s="1"/>
  <c r="BW479" i="2"/>
  <c r="P479" i="2"/>
  <c r="DH478" i="2"/>
  <c r="DI478" i="2" s="1"/>
  <c r="DC478" i="2"/>
  <c r="DD478" i="2" s="1"/>
  <c r="CX478" i="2"/>
  <c r="CY478" i="2" s="1"/>
  <c r="CU478" i="2"/>
  <c r="BW478" i="2"/>
  <c r="AU478" i="2"/>
  <c r="Y478" i="2"/>
  <c r="P478" i="2"/>
  <c r="DI477" i="2"/>
  <c r="DH477" i="2"/>
  <c r="DC477" i="2"/>
  <c r="DD477" i="2" s="1"/>
  <c r="CX477" i="2"/>
  <c r="CY477" i="2" s="1"/>
  <c r="CU477" i="2"/>
  <c r="Y477" i="2" s="1"/>
  <c r="BW477" i="2"/>
  <c r="AU477" i="2"/>
  <c r="P477" i="2"/>
  <c r="DH476" i="2"/>
  <c r="DI476" i="2" s="1"/>
  <c r="DC476" i="2"/>
  <c r="DD476" i="2" s="1"/>
  <c r="CX476" i="2"/>
  <c r="CY476" i="2" s="1"/>
  <c r="CU476" i="2"/>
  <c r="Y476" i="2" s="1"/>
  <c r="BW476" i="2"/>
  <c r="AU476" i="2"/>
  <c r="X476" i="2"/>
  <c r="P476" i="2"/>
  <c r="DH475" i="2"/>
  <c r="DI475" i="2" s="1"/>
  <c r="DC475" i="2"/>
  <c r="DD475" i="2" s="1"/>
  <c r="CX475" i="2"/>
  <c r="CY475" i="2" s="1"/>
  <c r="CU475" i="2"/>
  <c r="BW475" i="2"/>
  <c r="AU475" i="2"/>
  <c r="Y475" i="2"/>
  <c r="P475" i="2"/>
  <c r="DI474" i="2"/>
  <c r="DH474" i="2"/>
  <c r="DC474" i="2"/>
  <c r="DD474" i="2" s="1"/>
  <c r="CY474" i="2"/>
  <c r="CX474" i="2"/>
  <c r="CU474" i="2"/>
  <c r="Y474" i="2" s="1"/>
  <c r="BW474" i="2"/>
  <c r="AU474" i="2"/>
  <c r="X474" i="2"/>
  <c r="P474" i="2"/>
  <c r="DH473" i="2"/>
  <c r="DI473" i="2" s="1"/>
  <c r="DD473" i="2"/>
  <c r="DC473" i="2"/>
  <c r="CX473" i="2"/>
  <c r="CY473" i="2" s="1"/>
  <c r="CU473" i="2"/>
  <c r="BW473" i="2"/>
  <c r="AU473" i="2"/>
  <c r="Y473" i="2"/>
  <c r="P473" i="2"/>
  <c r="DI472" i="2"/>
  <c r="DH472" i="2"/>
  <c r="DC472" i="2"/>
  <c r="DD472" i="2" s="1"/>
  <c r="CX472" i="2"/>
  <c r="CY472" i="2" s="1"/>
  <c r="CU472" i="2"/>
  <c r="Y472" i="2" s="1"/>
  <c r="BW472" i="2"/>
  <c r="AU472" i="2"/>
  <c r="X472" i="2"/>
  <c r="P472" i="2"/>
  <c r="DH471" i="2"/>
  <c r="DI471" i="2" s="1"/>
  <c r="DC471" i="2"/>
  <c r="DD471" i="2" s="1"/>
  <c r="CX471" i="2"/>
  <c r="CY471" i="2" s="1"/>
  <c r="CU471" i="2"/>
  <c r="BW471" i="2"/>
  <c r="AU471" i="2"/>
  <c r="Y471" i="2"/>
  <c r="P471" i="2"/>
  <c r="DI470" i="2"/>
  <c r="DH470" i="2"/>
  <c r="DC470" i="2"/>
  <c r="DD470" i="2" s="1"/>
  <c r="CY470" i="2"/>
  <c r="CX470" i="2"/>
  <c r="CU470" i="2"/>
  <c r="Y470" i="2" s="1"/>
  <c r="BW470" i="2"/>
  <c r="AU470" i="2"/>
  <c r="X470" i="2"/>
  <c r="P470" i="2"/>
  <c r="DH469" i="2"/>
  <c r="DI469" i="2" s="1"/>
  <c r="DD469" i="2"/>
  <c r="DC469" i="2"/>
  <c r="CX469" i="2"/>
  <c r="CY469" i="2" s="1"/>
  <c r="CU469" i="2"/>
  <c r="BW469" i="2"/>
  <c r="AU469" i="2"/>
  <c r="Y469" i="2"/>
  <c r="P469" i="2"/>
  <c r="DI468" i="2"/>
  <c r="DH468" i="2"/>
  <c r="DC468" i="2"/>
  <c r="DD468" i="2" s="1"/>
  <c r="CX468" i="2"/>
  <c r="CY468" i="2" s="1"/>
  <c r="CU468" i="2"/>
  <c r="Y468" i="2" s="1"/>
  <c r="BW468" i="2"/>
  <c r="AU468" i="2"/>
  <c r="X468" i="2"/>
  <c r="P468" i="2"/>
  <c r="DH467" i="2"/>
  <c r="DI467" i="2" s="1"/>
  <c r="DC467" i="2"/>
  <c r="DD467" i="2" s="1"/>
  <c r="CX467" i="2"/>
  <c r="CY467" i="2" s="1"/>
  <c r="CU467" i="2"/>
  <c r="BW467" i="2"/>
  <c r="AU467" i="2"/>
  <c r="Y467" i="2"/>
  <c r="P467" i="2"/>
  <c r="DI466" i="2"/>
  <c r="DH466" i="2"/>
  <c r="DC466" i="2"/>
  <c r="DD466" i="2" s="1"/>
  <c r="CY466" i="2"/>
  <c r="CX466" i="2"/>
  <c r="CU466" i="2"/>
  <c r="Y466" i="2" s="1"/>
  <c r="BW466" i="2"/>
  <c r="AU466" i="2"/>
  <c r="X466" i="2"/>
  <c r="P466" i="2"/>
  <c r="DH465" i="2"/>
  <c r="DI465" i="2" s="1"/>
  <c r="DD465" i="2"/>
  <c r="DC465" i="2"/>
  <c r="CX465" i="2"/>
  <c r="CY465" i="2" s="1"/>
  <c r="CU465" i="2"/>
  <c r="BW465" i="2"/>
  <c r="AU465" i="2"/>
  <c r="Y465" i="2"/>
  <c r="P465" i="2"/>
  <c r="DI464" i="2"/>
  <c r="DH464" i="2"/>
  <c r="DC464" i="2"/>
  <c r="DD464" i="2" s="1"/>
  <c r="CX464" i="2"/>
  <c r="CY464" i="2" s="1"/>
  <c r="CU464" i="2"/>
  <c r="Y464" i="2" s="1"/>
  <c r="BW464" i="2"/>
  <c r="AU464" i="2"/>
  <c r="X464" i="2"/>
  <c r="P464" i="2"/>
  <c r="DH463" i="2"/>
  <c r="DI463" i="2" s="1"/>
  <c r="DC463" i="2"/>
  <c r="DD463" i="2" s="1"/>
  <c r="CX463" i="2"/>
  <c r="CY463" i="2" s="1"/>
  <c r="CU463" i="2"/>
  <c r="BW463" i="2"/>
  <c r="AU463" i="2"/>
  <c r="Y463" i="2"/>
  <c r="P463" i="2"/>
  <c r="DI462" i="2"/>
  <c r="DH462" i="2"/>
  <c r="DC462" i="2"/>
  <c r="DD462" i="2" s="1"/>
  <c r="CY462" i="2"/>
  <c r="CX462" i="2"/>
  <c r="CU462" i="2"/>
  <c r="Y462" i="2" s="1"/>
  <c r="BW462" i="2"/>
  <c r="AU462" i="2"/>
  <c r="X462" i="2"/>
  <c r="P462" i="2"/>
  <c r="DH461" i="2"/>
  <c r="DI461" i="2" s="1"/>
  <c r="DD461" i="2"/>
  <c r="DC461" i="2"/>
  <c r="CX461" i="2"/>
  <c r="CY461" i="2" s="1"/>
  <c r="CU461" i="2"/>
  <c r="BW461" i="2"/>
  <c r="AU461" i="2"/>
  <c r="Y461" i="2"/>
  <c r="P461" i="2"/>
  <c r="DI460" i="2"/>
  <c r="DH460" i="2"/>
  <c r="DC460" i="2"/>
  <c r="DD460" i="2" s="1"/>
  <c r="CX460" i="2"/>
  <c r="CY460" i="2" s="1"/>
  <c r="CU460" i="2"/>
  <c r="Y460" i="2" s="1"/>
  <c r="BW460" i="2"/>
  <c r="AU460" i="2"/>
  <c r="X460" i="2"/>
  <c r="P460" i="2"/>
  <c r="DH459" i="2"/>
  <c r="DI459" i="2" s="1"/>
  <c r="DC459" i="2"/>
  <c r="DD459" i="2" s="1"/>
  <c r="CX459" i="2"/>
  <c r="CY459" i="2" s="1"/>
  <c r="CU459" i="2"/>
  <c r="BW459" i="2"/>
  <c r="AU459" i="2"/>
  <c r="Y459" i="2"/>
  <c r="P459" i="2"/>
  <c r="DI458" i="2"/>
  <c r="DH458" i="2"/>
  <c r="DC458" i="2"/>
  <c r="DD458" i="2" s="1"/>
  <c r="CY458" i="2"/>
  <c r="CX458" i="2"/>
  <c r="CU458" i="2"/>
  <c r="Y458" i="2" s="1"/>
  <c r="BW458" i="2"/>
  <c r="AU458" i="2"/>
  <c r="X458" i="2"/>
  <c r="P458" i="2"/>
  <c r="DH457" i="2"/>
  <c r="DI457" i="2" s="1"/>
  <c r="DD457" i="2"/>
  <c r="DC457" i="2"/>
  <c r="CX457" i="2"/>
  <c r="CY457" i="2" s="1"/>
  <c r="CU457" i="2"/>
  <c r="BW457" i="2"/>
  <c r="AU457" i="2"/>
  <c r="Y457" i="2"/>
  <c r="P457" i="2"/>
  <c r="DI456" i="2"/>
  <c r="DH456" i="2"/>
  <c r="DC456" i="2"/>
  <c r="DD456" i="2" s="1"/>
  <c r="CX456" i="2"/>
  <c r="CY456" i="2" s="1"/>
  <c r="CU456" i="2"/>
  <c r="Y456" i="2" s="1"/>
  <c r="BW456" i="2"/>
  <c r="AU456" i="2"/>
  <c r="X456" i="2"/>
  <c r="P456" i="2"/>
  <c r="DH455" i="2"/>
  <c r="DI455" i="2" s="1"/>
  <c r="DC455" i="2"/>
  <c r="DD455" i="2" s="1"/>
  <c r="CX455" i="2"/>
  <c r="CY455" i="2" s="1"/>
  <c r="CU455" i="2"/>
  <c r="BW455" i="2"/>
  <c r="AU455" i="2"/>
  <c r="Y455" i="2"/>
  <c r="P455" i="2"/>
  <c r="DH454" i="2"/>
  <c r="DI454" i="2" s="1"/>
  <c r="DC454" i="2"/>
  <c r="DD454" i="2" s="1"/>
  <c r="CX454" i="2"/>
  <c r="CY454" i="2" s="1"/>
  <c r="CU454" i="2"/>
  <c r="Y454" i="2" s="1"/>
  <c r="BW454" i="2"/>
  <c r="AU454" i="2"/>
  <c r="X454" i="2"/>
  <c r="P454" i="2"/>
  <c r="DH453" i="2"/>
  <c r="DI453" i="2" s="1"/>
  <c r="DC453" i="2"/>
  <c r="DD453" i="2" s="1"/>
  <c r="CX453" i="2"/>
  <c r="CY453" i="2" s="1"/>
  <c r="CU453" i="2"/>
  <c r="BW453" i="2"/>
  <c r="BW452" i="2" s="1"/>
  <c r="AU453" i="2"/>
  <c r="Y453" i="2"/>
  <c r="P453" i="2"/>
  <c r="EE452" i="2"/>
  <c r="ED452" i="2"/>
  <c r="EC452" i="2"/>
  <c r="DZ452" i="2"/>
  <c r="DY452" i="2"/>
  <c r="DX452" i="2"/>
  <c r="BY452" i="2"/>
  <c r="BV452" i="2"/>
  <c r="BU452" i="2"/>
  <c r="BT452" i="2"/>
  <c r="BS452" i="2"/>
  <c r="BR452" i="2"/>
  <c r="BQ452" i="2"/>
  <c r="BP452" i="2"/>
  <c r="BV450" i="2" s="1"/>
  <c r="BO452" i="2"/>
  <c r="BN452" i="2"/>
  <c r="BM452" i="2"/>
  <c r="BL452" i="2"/>
  <c r="BK452" i="2"/>
  <c r="BJ452" i="2"/>
  <c r="BI452" i="2"/>
  <c r="BH452" i="2"/>
  <c r="BG452" i="2"/>
  <c r="BF452" i="2"/>
  <c r="BO450" i="2" s="1"/>
  <c r="BE452" i="2"/>
  <c r="BC452" i="2"/>
  <c r="BB452" i="2"/>
  <c r="BA452" i="2"/>
  <c r="AZ452" i="2"/>
  <c r="AY452" i="2"/>
  <c r="AX452" i="2"/>
  <c r="AV452" i="2"/>
  <c r="AU452" i="2"/>
  <c r="AS452" i="2"/>
  <c r="AR452" i="2"/>
  <c r="AQ452" i="2"/>
  <c r="AP452" i="2"/>
  <c r="AO452" i="2"/>
  <c r="AN452" i="2"/>
  <c r="AL452" i="2"/>
  <c r="AK452" i="2"/>
  <c r="AJ452" i="2"/>
  <c r="AI452" i="2"/>
  <c r="AH452" i="2"/>
  <c r="AG452" i="2"/>
  <c r="AF452" i="2"/>
  <c r="AE452" i="2"/>
  <c r="AD452" i="2"/>
  <c r="AC452" i="2"/>
  <c r="AB452" i="2"/>
  <c r="Z452" i="2"/>
  <c r="W452" i="2"/>
  <c r="V452" i="2"/>
  <c r="U452" i="2"/>
  <c r="T452" i="2"/>
  <c r="S452" i="2"/>
  <c r="R452" i="2"/>
  <c r="Q452" i="2"/>
  <c r="W450" i="2" s="1"/>
  <c r="O452" i="2"/>
  <c r="N452" i="2"/>
  <c r="M452" i="2"/>
  <c r="L452" i="2"/>
  <c r="K452" i="2"/>
  <c r="J452" i="2"/>
  <c r="I452" i="2"/>
  <c r="H452" i="2"/>
  <c r="G452" i="2"/>
  <c r="F452" i="2"/>
  <c r="P450" i="2" s="1"/>
  <c r="CN451" i="2"/>
  <c r="CM451" i="2"/>
  <c r="CL451" i="2"/>
  <c r="BC451" i="2"/>
  <c r="BB451" i="2"/>
  <c r="BA451" i="2"/>
  <c r="AZ451" i="2"/>
  <c r="AY451" i="2"/>
  <c r="BX491" i="2" s="1"/>
  <c r="AL450" i="2"/>
  <c r="EE447" i="2"/>
  <c r="ED447" i="2"/>
  <c r="EC447" i="2"/>
  <c r="DZ447" i="2"/>
  <c r="DY447" i="2"/>
  <c r="DX447" i="2"/>
  <c r="DU447" i="2"/>
  <c r="DT447" i="2"/>
  <c r="DS447" i="2"/>
  <c r="BC447" i="2"/>
  <c r="BB447" i="2"/>
  <c r="BA447" i="2"/>
  <c r="AZ447" i="2"/>
  <c r="AY447" i="2"/>
  <c r="AX447" i="2"/>
  <c r="B447" i="2"/>
  <c r="D393" i="2" s="1"/>
  <c r="DH446" i="2"/>
  <c r="DI446" i="2" s="1"/>
  <c r="DC446" i="2"/>
  <c r="DD446" i="2" s="1"/>
  <c r="CX446" i="2"/>
  <c r="CY446" i="2" s="1"/>
  <c r="CU446" i="2"/>
  <c r="BW446" i="2"/>
  <c r="AU446" i="2"/>
  <c r="Y446" i="2"/>
  <c r="P446" i="2"/>
  <c r="DI445" i="2"/>
  <c r="DH445" i="2"/>
  <c r="DC445" i="2"/>
  <c r="DD445" i="2" s="1"/>
  <c r="CX445" i="2"/>
  <c r="CY445" i="2" s="1"/>
  <c r="CU445" i="2"/>
  <c r="Y445" i="2" s="1"/>
  <c r="BW445" i="2"/>
  <c r="AU445" i="2"/>
  <c r="X445" i="2"/>
  <c r="P445" i="2"/>
  <c r="DH444" i="2"/>
  <c r="DI444" i="2" s="1"/>
  <c r="DC444" i="2"/>
  <c r="DD444" i="2" s="1"/>
  <c r="CX444" i="2"/>
  <c r="CY444" i="2" s="1"/>
  <c r="CU444" i="2"/>
  <c r="BW444" i="2"/>
  <c r="AU444" i="2"/>
  <c r="Y444" i="2"/>
  <c r="P444" i="2"/>
  <c r="DI443" i="2"/>
  <c r="DH443" i="2"/>
  <c r="DC443" i="2"/>
  <c r="DD443" i="2" s="1"/>
  <c r="CX443" i="2"/>
  <c r="CY443" i="2" s="1"/>
  <c r="CU443" i="2"/>
  <c r="Y443" i="2" s="1"/>
  <c r="BW443" i="2"/>
  <c r="AU443" i="2"/>
  <c r="X443" i="2"/>
  <c r="P443" i="2"/>
  <c r="DH442" i="2"/>
  <c r="DI442" i="2" s="1"/>
  <c r="DC442" i="2"/>
  <c r="DD442" i="2" s="1"/>
  <c r="CX442" i="2"/>
  <c r="CY442" i="2" s="1"/>
  <c r="CU442" i="2"/>
  <c r="BW442" i="2"/>
  <c r="AU442" i="2"/>
  <c r="Y442" i="2"/>
  <c r="P442" i="2"/>
  <c r="DI441" i="2"/>
  <c r="DH441" i="2"/>
  <c r="DC441" i="2"/>
  <c r="DD441" i="2" s="1"/>
  <c r="CX441" i="2"/>
  <c r="CY441" i="2" s="1"/>
  <c r="CU441" i="2"/>
  <c r="Y441" i="2" s="1"/>
  <c r="BW441" i="2"/>
  <c r="AU441" i="2"/>
  <c r="X441" i="2"/>
  <c r="P441" i="2"/>
  <c r="DH440" i="2"/>
  <c r="DI440" i="2" s="1"/>
  <c r="DC440" i="2"/>
  <c r="DD440" i="2" s="1"/>
  <c r="CX440" i="2"/>
  <c r="CY440" i="2" s="1"/>
  <c r="CU440" i="2"/>
  <c r="BW440" i="2"/>
  <c r="AU440" i="2"/>
  <c r="Y440" i="2"/>
  <c r="P440" i="2"/>
  <c r="DI439" i="2"/>
  <c r="DH439" i="2"/>
  <c r="DC439" i="2"/>
  <c r="DD439" i="2" s="1"/>
  <c r="CX439" i="2"/>
  <c r="CY439" i="2" s="1"/>
  <c r="CU439" i="2"/>
  <c r="Y439" i="2" s="1"/>
  <c r="BW439" i="2"/>
  <c r="AU439" i="2"/>
  <c r="X439" i="2"/>
  <c r="P439" i="2"/>
  <c r="DH438" i="2"/>
  <c r="DI438" i="2" s="1"/>
  <c r="DC438" i="2"/>
  <c r="DD438" i="2" s="1"/>
  <c r="CX438" i="2"/>
  <c r="CY438" i="2" s="1"/>
  <c r="CU438" i="2"/>
  <c r="BW438" i="2"/>
  <c r="AU438" i="2"/>
  <c r="Y438" i="2"/>
  <c r="P438" i="2"/>
  <c r="DI437" i="2"/>
  <c r="DH437" i="2"/>
  <c r="DC437" i="2"/>
  <c r="DD437" i="2" s="1"/>
  <c r="CX437" i="2"/>
  <c r="CY437" i="2" s="1"/>
  <c r="CU437" i="2"/>
  <c r="Y437" i="2" s="1"/>
  <c r="BW437" i="2"/>
  <c r="AU437" i="2"/>
  <c r="X437" i="2"/>
  <c r="P437" i="2"/>
  <c r="DH436" i="2"/>
  <c r="DI436" i="2" s="1"/>
  <c r="DC436" i="2"/>
  <c r="DD436" i="2" s="1"/>
  <c r="CX436" i="2"/>
  <c r="CY436" i="2" s="1"/>
  <c r="CU436" i="2"/>
  <c r="BW436" i="2"/>
  <c r="AU436" i="2"/>
  <c r="Y436" i="2"/>
  <c r="P436" i="2"/>
  <c r="DI435" i="2"/>
  <c r="DH435" i="2"/>
  <c r="DC435" i="2"/>
  <c r="DD435" i="2" s="1"/>
  <c r="CX435" i="2"/>
  <c r="CY435" i="2" s="1"/>
  <c r="CU435" i="2"/>
  <c r="Y435" i="2" s="1"/>
  <c r="BW435" i="2"/>
  <c r="AU435" i="2"/>
  <c r="X435" i="2"/>
  <c r="P435" i="2"/>
  <c r="DH434" i="2"/>
  <c r="DI434" i="2" s="1"/>
  <c r="DC434" i="2"/>
  <c r="DD434" i="2" s="1"/>
  <c r="CX434" i="2"/>
  <c r="CY434" i="2" s="1"/>
  <c r="CU434" i="2"/>
  <c r="BW434" i="2"/>
  <c r="AU434" i="2"/>
  <c r="Y434" i="2"/>
  <c r="P434" i="2"/>
  <c r="DI433" i="2"/>
  <c r="DH433" i="2"/>
  <c r="DC433" i="2"/>
  <c r="DD433" i="2" s="1"/>
  <c r="CX433" i="2"/>
  <c r="CY433" i="2" s="1"/>
  <c r="CU433" i="2"/>
  <c r="Y433" i="2" s="1"/>
  <c r="BW433" i="2"/>
  <c r="AU433" i="2"/>
  <c r="X433" i="2"/>
  <c r="P433" i="2"/>
  <c r="DH432" i="2"/>
  <c r="DI432" i="2" s="1"/>
  <c r="DC432" i="2"/>
  <c r="DD432" i="2" s="1"/>
  <c r="CX432" i="2"/>
  <c r="CY432" i="2" s="1"/>
  <c r="CU432" i="2"/>
  <c r="BW432" i="2"/>
  <c r="AU432" i="2"/>
  <c r="Y432" i="2"/>
  <c r="P432" i="2"/>
  <c r="DI431" i="2"/>
  <c r="DH431" i="2"/>
  <c r="DC431" i="2"/>
  <c r="DD431" i="2" s="1"/>
  <c r="CX431" i="2"/>
  <c r="CY431" i="2" s="1"/>
  <c r="CU431" i="2"/>
  <c r="Y431" i="2" s="1"/>
  <c r="BW431" i="2"/>
  <c r="AU431" i="2"/>
  <c r="X431" i="2"/>
  <c r="P431" i="2"/>
  <c r="DH430" i="2"/>
  <c r="DI430" i="2" s="1"/>
  <c r="DC430" i="2"/>
  <c r="DD430" i="2" s="1"/>
  <c r="CX430" i="2"/>
  <c r="CY430" i="2" s="1"/>
  <c r="CU430" i="2"/>
  <c r="BW430" i="2"/>
  <c r="AU430" i="2"/>
  <c r="Y430" i="2"/>
  <c r="P430" i="2"/>
  <c r="DI429" i="2"/>
  <c r="DH429" i="2"/>
  <c r="DC429" i="2"/>
  <c r="DD429" i="2" s="1"/>
  <c r="CX429" i="2"/>
  <c r="CY429" i="2" s="1"/>
  <c r="CU429" i="2"/>
  <c r="Y429" i="2" s="1"/>
  <c r="BW429" i="2"/>
  <c r="AU429" i="2"/>
  <c r="X429" i="2"/>
  <c r="P429" i="2"/>
  <c r="DH428" i="2"/>
  <c r="DI428" i="2" s="1"/>
  <c r="DC428" i="2"/>
  <c r="DD428" i="2" s="1"/>
  <c r="CX428" i="2"/>
  <c r="CY428" i="2" s="1"/>
  <c r="CU428" i="2"/>
  <c r="BW428" i="2"/>
  <c r="AU428" i="2"/>
  <c r="Y428" i="2"/>
  <c r="P428" i="2"/>
  <c r="DI427" i="2"/>
  <c r="DH427" i="2"/>
  <c r="DC427" i="2"/>
  <c r="DD427" i="2" s="1"/>
  <c r="CX427" i="2"/>
  <c r="CY427" i="2" s="1"/>
  <c r="CU427" i="2"/>
  <c r="Y427" i="2" s="1"/>
  <c r="BW427" i="2"/>
  <c r="AU427" i="2"/>
  <c r="X427" i="2"/>
  <c r="P427" i="2"/>
  <c r="DH426" i="2"/>
  <c r="DI426" i="2" s="1"/>
  <c r="DC426" i="2"/>
  <c r="DD426" i="2" s="1"/>
  <c r="CX426" i="2"/>
  <c r="CY426" i="2" s="1"/>
  <c r="CU426" i="2"/>
  <c r="BW426" i="2"/>
  <c r="AU426" i="2"/>
  <c r="Y426" i="2"/>
  <c r="P426" i="2"/>
  <c r="DI425" i="2"/>
  <c r="DH425" i="2"/>
  <c r="DC425" i="2"/>
  <c r="DD425" i="2" s="1"/>
  <c r="CX425" i="2"/>
  <c r="CY425" i="2" s="1"/>
  <c r="CU425" i="2"/>
  <c r="Y425" i="2" s="1"/>
  <c r="BW425" i="2"/>
  <c r="AU425" i="2"/>
  <c r="X425" i="2"/>
  <c r="P425" i="2"/>
  <c r="DH424" i="2"/>
  <c r="DI424" i="2" s="1"/>
  <c r="DC424" i="2"/>
  <c r="DD424" i="2" s="1"/>
  <c r="CX424" i="2"/>
  <c r="CY424" i="2" s="1"/>
  <c r="CU424" i="2"/>
  <c r="BW424" i="2"/>
  <c r="AU424" i="2"/>
  <c r="Y424" i="2"/>
  <c r="P424" i="2"/>
  <c r="DI423" i="2"/>
  <c r="DH423" i="2"/>
  <c r="DC423" i="2"/>
  <c r="DD423" i="2" s="1"/>
  <c r="CX423" i="2"/>
  <c r="CY423" i="2" s="1"/>
  <c r="CU423" i="2"/>
  <c r="Y423" i="2" s="1"/>
  <c r="BW423" i="2"/>
  <c r="AU423" i="2"/>
  <c r="X423" i="2"/>
  <c r="P423" i="2"/>
  <c r="DH422" i="2"/>
  <c r="DI422" i="2" s="1"/>
  <c r="DC422" i="2"/>
  <c r="DD422" i="2" s="1"/>
  <c r="CX422" i="2"/>
  <c r="CY422" i="2" s="1"/>
  <c r="CU422" i="2"/>
  <c r="BW422" i="2"/>
  <c r="AU422" i="2"/>
  <c r="Y422" i="2"/>
  <c r="P422" i="2"/>
  <c r="DI421" i="2"/>
  <c r="DH421" i="2"/>
  <c r="DC421" i="2"/>
  <c r="DD421" i="2" s="1"/>
  <c r="CX421" i="2"/>
  <c r="CY421" i="2" s="1"/>
  <c r="CU421" i="2"/>
  <c r="Y421" i="2" s="1"/>
  <c r="BW421" i="2"/>
  <c r="AU421" i="2"/>
  <c r="X421" i="2"/>
  <c r="P421" i="2"/>
  <c r="DH420" i="2"/>
  <c r="DI420" i="2" s="1"/>
  <c r="DC420" i="2"/>
  <c r="DD420" i="2" s="1"/>
  <c r="CX420" i="2"/>
  <c r="CY420" i="2" s="1"/>
  <c r="CU420" i="2"/>
  <c r="BW420" i="2"/>
  <c r="AU420" i="2"/>
  <c r="Y420" i="2"/>
  <c r="P420" i="2"/>
  <c r="DI419" i="2"/>
  <c r="DH419" i="2"/>
  <c r="DC419" i="2"/>
  <c r="DD419" i="2" s="1"/>
  <c r="CX419" i="2"/>
  <c r="CY419" i="2" s="1"/>
  <c r="CU419" i="2"/>
  <c r="Y419" i="2" s="1"/>
  <c r="BW419" i="2"/>
  <c r="AU419" i="2"/>
  <c r="X419" i="2"/>
  <c r="P419" i="2"/>
  <c r="DH418" i="2"/>
  <c r="DI418" i="2" s="1"/>
  <c r="DC418" i="2"/>
  <c r="DD418" i="2" s="1"/>
  <c r="CX418" i="2"/>
  <c r="CY418" i="2" s="1"/>
  <c r="CU418" i="2"/>
  <c r="BW418" i="2"/>
  <c r="AU418" i="2"/>
  <c r="Y418" i="2"/>
  <c r="P418" i="2"/>
  <c r="DI417" i="2"/>
  <c r="DH417" i="2"/>
  <c r="DC417" i="2"/>
  <c r="DD417" i="2" s="1"/>
  <c r="CX417" i="2"/>
  <c r="CY417" i="2" s="1"/>
  <c r="CU417" i="2"/>
  <c r="Y417" i="2" s="1"/>
  <c r="BW417" i="2"/>
  <c r="AU417" i="2"/>
  <c r="X417" i="2"/>
  <c r="P417" i="2"/>
  <c r="DH416" i="2"/>
  <c r="DI416" i="2" s="1"/>
  <c r="DC416" i="2"/>
  <c r="DD416" i="2" s="1"/>
  <c r="CX416" i="2"/>
  <c r="CY416" i="2" s="1"/>
  <c r="CU416" i="2"/>
  <c r="BW416" i="2"/>
  <c r="AU416" i="2"/>
  <c r="Y416" i="2"/>
  <c r="P416" i="2"/>
  <c r="DI415" i="2"/>
  <c r="DH415" i="2"/>
  <c r="DC415" i="2"/>
  <c r="DD415" i="2" s="1"/>
  <c r="CX415" i="2"/>
  <c r="CY415" i="2" s="1"/>
  <c r="CU415" i="2"/>
  <c r="Y415" i="2" s="1"/>
  <c r="BW415" i="2"/>
  <c r="AU415" i="2"/>
  <c r="X415" i="2"/>
  <c r="P415" i="2"/>
  <c r="DH414" i="2"/>
  <c r="DI414" i="2" s="1"/>
  <c r="DC414" i="2"/>
  <c r="DD414" i="2" s="1"/>
  <c r="CX414" i="2"/>
  <c r="CY414" i="2" s="1"/>
  <c r="CU414" i="2"/>
  <c r="BW414" i="2"/>
  <c r="AU414" i="2"/>
  <c r="Y414" i="2"/>
  <c r="P414" i="2"/>
  <c r="DI413" i="2"/>
  <c r="DH413" i="2"/>
  <c r="DC413" i="2"/>
  <c r="DD413" i="2" s="1"/>
  <c r="CX413" i="2"/>
  <c r="CY413" i="2" s="1"/>
  <c r="CU413" i="2"/>
  <c r="Y413" i="2" s="1"/>
  <c r="BW413" i="2"/>
  <c r="AU413" i="2"/>
  <c r="X413" i="2"/>
  <c r="P413" i="2"/>
  <c r="DH412" i="2"/>
  <c r="DI412" i="2" s="1"/>
  <c r="DC412" i="2"/>
  <c r="DD412" i="2" s="1"/>
  <c r="CX412" i="2"/>
  <c r="CY412" i="2" s="1"/>
  <c r="CU412" i="2"/>
  <c r="BW412" i="2"/>
  <c r="AU412" i="2"/>
  <c r="Y412" i="2"/>
  <c r="P412" i="2"/>
  <c r="DI411" i="2"/>
  <c r="DH411" i="2"/>
  <c r="DC411" i="2"/>
  <c r="DD411" i="2" s="1"/>
  <c r="CX411" i="2"/>
  <c r="CY411" i="2" s="1"/>
  <c r="CU411" i="2"/>
  <c r="Y411" i="2" s="1"/>
  <c r="BW411" i="2"/>
  <c r="AU411" i="2"/>
  <c r="X411" i="2"/>
  <c r="P411" i="2"/>
  <c r="DH410" i="2"/>
  <c r="DI410" i="2" s="1"/>
  <c r="DC410" i="2"/>
  <c r="DD410" i="2" s="1"/>
  <c r="CX410" i="2"/>
  <c r="CY410" i="2" s="1"/>
  <c r="CU410" i="2"/>
  <c r="BW410" i="2"/>
  <c r="AU410" i="2"/>
  <c r="Y410" i="2"/>
  <c r="P410" i="2"/>
  <c r="DI409" i="2"/>
  <c r="DH409" i="2"/>
  <c r="DC409" i="2"/>
  <c r="DD409" i="2" s="1"/>
  <c r="CX409" i="2"/>
  <c r="CY409" i="2" s="1"/>
  <c r="CU409" i="2"/>
  <c r="Y409" i="2" s="1"/>
  <c r="BW409" i="2"/>
  <c r="AU409" i="2"/>
  <c r="X409" i="2"/>
  <c r="P409" i="2"/>
  <c r="DH408" i="2"/>
  <c r="DI408" i="2" s="1"/>
  <c r="DC408" i="2"/>
  <c r="DD408" i="2" s="1"/>
  <c r="CX408" i="2"/>
  <c r="CY408" i="2" s="1"/>
  <c r="CU408" i="2"/>
  <c r="BW408" i="2"/>
  <c r="AU408" i="2"/>
  <c r="Y408" i="2"/>
  <c r="P408" i="2"/>
  <c r="DI407" i="2"/>
  <c r="DH407" i="2"/>
  <c r="DC407" i="2"/>
  <c r="DD407" i="2" s="1"/>
  <c r="CX407" i="2"/>
  <c r="CY407" i="2" s="1"/>
  <c r="CU407" i="2"/>
  <c r="Y407" i="2" s="1"/>
  <c r="BW407" i="2"/>
  <c r="AU407" i="2"/>
  <c r="X407" i="2"/>
  <c r="P407" i="2"/>
  <c r="DH406" i="2"/>
  <c r="DI406" i="2" s="1"/>
  <c r="DC406" i="2"/>
  <c r="DD406" i="2" s="1"/>
  <c r="CX406" i="2"/>
  <c r="CY406" i="2" s="1"/>
  <c r="CU406" i="2"/>
  <c r="BW406" i="2"/>
  <c r="AU406" i="2"/>
  <c r="Y406" i="2"/>
  <c r="P406" i="2"/>
  <c r="DI405" i="2"/>
  <c r="DH405" i="2"/>
  <c r="DC405" i="2"/>
  <c r="DD405" i="2" s="1"/>
  <c r="CX405" i="2"/>
  <c r="CY405" i="2" s="1"/>
  <c r="CU405" i="2"/>
  <c r="Y405" i="2" s="1"/>
  <c r="BW405" i="2"/>
  <c r="AU405" i="2"/>
  <c r="X405" i="2"/>
  <c r="P405" i="2"/>
  <c r="DH404" i="2"/>
  <c r="DI404" i="2" s="1"/>
  <c r="DC404" i="2"/>
  <c r="DD404" i="2" s="1"/>
  <c r="CX404" i="2"/>
  <c r="CY404" i="2" s="1"/>
  <c r="CU404" i="2"/>
  <c r="BW404" i="2"/>
  <c r="AU404" i="2"/>
  <c r="Y404" i="2"/>
  <c r="P404" i="2"/>
  <c r="DI403" i="2"/>
  <c r="DH403" i="2"/>
  <c r="DC403" i="2"/>
  <c r="DD403" i="2" s="1"/>
  <c r="CX403" i="2"/>
  <c r="CY403" i="2" s="1"/>
  <c r="CU403" i="2"/>
  <c r="Y403" i="2" s="1"/>
  <c r="BW403" i="2"/>
  <c r="AU403" i="2"/>
  <c r="X403" i="2"/>
  <c r="P403" i="2"/>
  <c r="DH402" i="2"/>
  <c r="DI402" i="2" s="1"/>
  <c r="DC402" i="2"/>
  <c r="DD402" i="2" s="1"/>
  <c r="CX402" i="2"/>
  <c r="CY402" i="2" s="1"/>
  <c r="CU402" i="2"/>
  <c r="BW402" i="2"/>
  <c r="AU402" i="2"/>
  <c r="Y402" i="2"/>
  <c r="P402" i="2"/>
  <c r="DI401" i="2"/>
  <c r="DH401" i="2"/>
  <c r="DC401" i="2"/>
  <c r="DD401" i="2" s="1"/>
  <c r="CX401" i="2"/>
  <c r="CY401" i="2" s="1"/>
  <c r="CU401" i="2"/>
  <c r="Y401" i="2" s="1"/>
  <c r="BW401" i="2"/>
  <c r="AU401" i="2"/>
  <c r="X401" i="2"/>
  <c r="P401" i="2"/>
  <c r="DH400" i="2"/>
  <c r="DI400" i="2" s="1"/>
  <c r="DC400" i="2"/>
  <c r="DD400" i="2" s="1"/>
  <c r="CX400" i="2"/>
  <c r="CY400" i="2" s="1"/>
  <c r="CU400" i="2"/>
  <c r="BW400" i="2"/>
  <c r="AU400" i="2"/>
  <c r="Y400" i="2"/>
  <c r="P400" i="2"/>
  <c r="DI399" i="2"/>
  <c r="DH399" i="2"/>
  <c r="DC399" i="2"/>
  <c r="DD399" i="2" s="1"/>
  <c r="CX399" i="2"/>
  <c r="CY399" i="2" s="1"/>
  <c r="CU399" i="2"/>
  <c r="Y399" i="2" s="1"/>
  <c r="BW399" i="2"/>
  <c r="AU399" i="2"/>
  <c r="X399" i="2"/>
  <c r="P399" i="2"/>
  <c r="DH398" i="2"/>
  <c r="DI398" i="2" s="1"/>
  <c r="DC398" i="2"/>
  <c r="DD398" i="2" s="1"/>
  <c r="CX398" i="2"/>
  <c r="CY398" i="2" s="1"/>
  <c r="CU398" i="2"/>
  <c r="BW398" i="2"/>
  <c r="AU398" i="2"/>
  <c r="Y398" i="2"/>
  <c r="P398" i="2"/>
  <c r="DH397" i="2"/>
  <c r="DI397" i="2" s="1"/>
  <c r="DC397" i="2"/>
  <c r="DD397" i="2" s="1"/>
  <c r="CX397" i="2"/>
  <c r="CY397" i="2" s="1"/>
  <c r="CU397" i="2"/>
  <c r="Y397" i="2" s="1"/>
  <c r="Y396" i="2" s="1"/>
  <c r="BW397" i="2"/>
  <c r="AU397" i="2"/>
  <c r="X397" i="2"/>
  <c r="P397" i="2"/>
  <c r="EE396" i="2"/>
  <c r="ED396" i="2"/>
  <c r="EC396" i="2"/>
  <c r="DZ396" i="2"/>
  <c r="DY396" i="2"/>
  <c r="DX396" i="2"/>
  <c r="BY396" i="2"/>
  <c r="BW396" i="2"/>
  <c r="BV396" i="2"/>
  <c r="BU396" i="2"/>
  <c r="BT396" i="2"/>
  <c r="BS396" i="2"/>
  <c r="BR396" i="2"/>
  <c r="BQ396" i="2"/>
  <c r="BV394" i="2" s="1"/>
  <c r="BP396" i="2"/>
  <c r="BO396" i="2"/>
  <c r="BN396" i="2"/>
  <c r="BM396" i="2"/>
  <c r="BL396" i="2"/>
  <c r="BK396" i="2"/>
  <c r="BJ396" i="2"/>
  <c r="BI396" i="2"/>
  <c r="BH396" i="2"/>
  <c r="BG396" i="2"/>
  <c r="BF396" i="2"/>
  <c r="BE396" i="2"/>
  <c r="BO394" i="2" s="1"/>
  <c r="BC396" i="2"/>
  <c r="BB396" i="2"/>
  <c r="BA396" i="2"/>
  <c r="AZ396" i="2"/>
  <c r="AY396" i="2"/>
  <c r="AX396" i="2"/>
  <c r="AV396" i="2"/>
  <c r="AU396" i="2"/>
  <c r="AS396" i="2"/>
  <c r="AR396" i="2"/>
  <c r="AQ396" i="2"/>
  <c r="AP396" i="2"/>
  <c r="AO396" i="2"/>
  <c r="AN396" i="2"/>
  <c r="AL396" i="2"/>
  <c r="AK396" i="2"/>
  <c r="AJ396" i="2"/>
  <c r="AI396" i="2"/>
  <c r="AH396" i="2"/>
  <c r="AG396" i="2"/>
  <c r="AF396" i="2"/>
  <c r="AE396" i="2"/>
  <c r="AD396" i="2"/>
  <c r="AC396" i="2"/>
  <c r="AB396" i="2"/>
  <c r="Z396" i="2"/>
  <c r="W396" i="2"/>
  <c r="V396" i="2"/>
  <c r="U396" i="2"/>
  <c r="T396" i="2"/>
  <c r="S396" i="2"/>
  <c r="R396" i="2"/>
  <c r="W394" i="2" s="1"/>
  <c r="Q396" i="2"/>
  <c r="O396" i="2"/>
  <c r="N396" i="2"/>
  <c r="M396" i="2"/>
  <c r="L396" i="2"/>
  <c r="K396" i="2"/>
  <c r="J396" i="2"/>
  <c r="I396" i="2"/>
  <c r="H396" i="2"/>
  <c r="G396" i="2"/>
  <c r="F396" i="2"/>
  <c r="P394" i="2" s="1"/>
  <c r="CN395" i="2"/>
  <c r="CM395" i="2"/>
  <c r="CL395" i="2"/>
  <c r="BC395" i="2"/>
  <c r="BB395" i="2"/>
  <c r="BA395" i="2"/>
  <c r="AZ395" i="2"/>
  <c r="AY395" i="2"/>
  <c r="AL394" i="2"/>
  <c r="EE391" i="2"/>
  <c r="ED391" i="2"/>
  <c r="EC391" i="2"/>
  <c r="DZ391" i="2"/>
  <c r="DY391" i="2"/>
  <c r="DX391" i="2"/>
  <c r="DU391" i="2"/>
  <c r="DT391" i="2"/>
  <c r="DS391" i="2"/>
  <c r="BC391" i="2"/>
  <c r="BB391" i="2"/>
  <c r="BA391" i="2"/>
  <c r="AZ391" i="2"/>
  <c r="AY391" i="2"/>
  <c r="AX391" i="2"/>
  <c r="B391" i="2"/>
  <c r="D337" i="2" s="1"/>
  <c r="DH390" i="2"/>
  <c r="DI390" i="2" s="1"/>
  <c r="DC390" i="2"/>
  <c r="DD390" i="2" s="1"/>
  <c r="CX390" i="2"/>
  <c r="CY390" i="2" s="1"/>
  <c r="CU390" i="2"/>
  <c r="BW390" i="2"/>
  <c r="AU390" i="2"/>
  <c r="Y390" i="2"/>
  <c r="P390" i="2"/>
  <c r="DI389" i="2"/>
  <c r="DH389" i="2"/>
  <c r="DC389" i="2"/>
  <c r="DD389" i="2" s="1"/>
  <c r="CX389" i="2"/>
  <c r="CY389" i="2" s="1"/>
  <c r="CU389" i="2"/>
  <c r="Y389" i="2" s="1"/>
  <c r="BW389" i="2"/>
  <c r="AU389" i="2"/>
  <c r="X389" i="2"/>
  <c r="P389" i="2"/>
  <c r="DH388" i="2"/>
  <c r="DI388" i="2" s="1"/>
  <c r="DC388" i="2"/>
  <c r="DD388" i="2" s="1"/>
  <c r="CX388" i="2"/>
  <c r="CY388" i="2" s="1"/>
  <c r="CU388" i="2"/>
  <c r="BW388" i="2"/>
  <c r="AU388" i="2"/>
  <c r="Y388" i="2"/>
  <c r="P388" i="2"/>
  <c r="DI387" i="2"/>
  <c r="DH387" i="2"/>
  <c r="DC387" i="2"/>
  <c r="DD387" i="2" s="1"/>
  <c r="CX387" i="2"/>
  <c r="CY387" i="2" s="1"/>
  <c r="CU387" i="2"/>
  <c r="Y387" i="2" s="1"/>
  <c r="BW387" i="2"/>
  <c r="AU387" i="2"/>
  <c r="X387" i="2"/>
  <c r="P387" i="2"/>
  <c r="DH386" i="2"/>
  <c r="DI386" i="2" s="1"/>
  <c r="DC386" i="2"/>
  <c r="DD386" i="2" s="1"/>
  <c r="CX386" i="2"/>
  <c r="CY386" i="2" s="1"/>
  <c r="CU386" i="2"/>
  <c r="BW386" i="2"/>
  <c r="AU386" i="2"/>
  <c r="Y386" i="2"/>
  <c r="P386" i="2"/>
  <c r="DI385" i="2"/>
  <c r="DH385" i="2"/>
  <c r="DC385" i="2"/>
  <c r="DD385" i="2" s="1"/>
  <c r="CX385" i="2"/>
  <c r="CY385" i="2" s="1"/>
  <c r="CU385" i="2"/>
  <c r="Y385" i="2" s="1"/>
  <c r="BW385" i="2"/>
  <c r="AU385" i="2"/>
  <c r="X385" i="2"/>
  <c r="P385" i="2"/>
  <c r="DH384" i="2"/>
  <c r="DI384" i="2" s="1"/>
  <c r="DC384" i="2"/>
  <c r="DD384" i="2" s="1"/>
  <c r="CX384" i="2"/>
  <c r="CY384" i="2" s="1"/>
  <c r="CU384" i="2"/>
  <c r="BW384" i="2"/>
  <c r="AU384" i="2"/>
  <c r="Y384" i="2"/>
  <c r="P384" i="2"/>
  <c r="DI383" i="2"/>
  <c r="DH383" i="2"/>
  <c r="DC383" i="2"/>
  <c r="DD383" i="2" s="1"/>
  <c r="CX383" i="2"/>
  <c r="CY383" i="2" s="1"/>
  <c r="CU383" i="2"/>
  <c r="Y383" i="2" s="1"/>
  <c r="BW383" i="2"/>
  <c r="AU383" i="2"/>
  <c r="X383" i="2"/>
  <c r="P383" i="2"/>
  <c r="DH382" i="2"/>
  <c r="DI382" i="2" s="1"/>
  <c r="DC382" i="2"/>
  <c r="DD382" i="2" s="1"/>
  <c r="CX382" i="2"/>
  <c r="CY382" i="2" s="1"/>
  <c r="CU382" i="2"/>
  <c r="BW382" i="2"/>
  <c r="AU382" i="2"/>
  <c r="Y382" i="2"/>
  <c r="P382" i="2"/>
  <c r="DI381" i="2"/>
  <c r="DH381" i="2"/>
  <c r="DC381" i="2"/>
  <c r="DD381" i="2" s="1"/>
  <c r="CX381" i="2"/>
  <c r="CY381" i="2" s="1"/>
  <c r="CU381" i="2"/>
  <c r="Y381" i="2" s="1"/>
  <c r="BW381" i="2"/>
  <c r="AU381" i="2"/>
  <c r="X381" i="2"/>
  <c r="P381" i="2"/>
  <c r="DH380" i="2"/>
  <c r="DI380" i="2" s="1"/>
  <c r="DC380" i="2"/>
  <c r="DD380" i="2" s="1"/>
  <c r="CX380" i="2"/>
  <c r="CY380" i="2" s="1"/>
  <c r="CU380" i="2"/>
  <c r="BW380" i="2"/>
  <c r="AU380" i="2"/>
  <c r="Y380" i="2"/>
  <c r="P380" i="2"/>
  <c r="DI379" i="2"/>
  <c r="DH379" i="2"/>
  <c r="DC379" i="2"/>
  <c r="DD379" i="2" s="1"/>
  <c r="CX379" i="2"/>
  <c r="CY379" i="2" s="1"/>
  <c r="CU379" i="2"/>
  <c r="Y379" i="2" s="1"/>
  <c r="BW379" i="2"/>
  <c r="AU379" i="2"/>
  <c r="X379" i="2"/>
  <c r="P379" i="2"/>
  <c r="DH378" i="2"/>
  <c r="DI378" i="2" s="1"/>
  <c r="DC378" i="2"/>
  <c r="DD378" i="2" s="1"/>
  <c r="CX378" i="2"/>
  <c r="CY378" i="2" s="1"/>
  <c r="CU378" i="2"/>
  <c r="BW378" i="2"/>
  <c r="AU378" i="2"/>
  <c r="Y378" i="2"/>
  <c r="P378" i="2"/>
  <c r="DI377" i="2"/>
  <c r="DH377" i="2"/>
  <c r="DC377" i="2"/>
  <c r="DD377" i="2" s="1"/>
  <c r="CX377" i="2"/>
  <c r="CY377" i="2" s="1"/>
  <c r="CU377" i="2"/>
  <c r="Y377" i="2" s="1"/>
  <c r="BW377" i="2"/>
  <c r="AU377" i="2"/>
  <c r="X377" i="2"/>
  <c r="P377" i="2"/>
  <c r="DH376" i="2"/>
  <c r="DI376" i="2" s="1"/>
  <c r="DC376" i="2"/>
  <c r="DD376" i="2" s="1"/>
  <c r="CX376" i="2"/>
  <c r="CY376" i="2" s="1"/>
  <c r="CU376" i="2"/>
  <c r="BW376" i="2"/>
  <c r="AU376" i="2"/>
  <c r="Y376" i="2"/>
  <c r="P376" i="2"/>
  <c r="DI375" i="2"/>
  <c r="DH375" i="2"/>
  <c r="DC375" i="2"/>
  <c r="DD375" i="2" s="1"/>
  <c r="CX375" i="2"/>
  <c r="CY375" i="2" s="1"/>
  <c r="CU375" i="2"/>
  <c r="Y375" i="2" s="1"/>
  <c r="BW375" i="2"/>
  <c r="AU375" i="2"/>
  <c r="X375" i="2"/>
  <c r="P375" i="2"/>
  <c r="DH374" i="2"/>
  <c r="DI374" i="2" s="1"/>
  <c r="DC374" i="2"/>
  <c r="DD374" i="2" s="1"/>
  <c r="CX374" i="2"/>
  <c r="CY374" i="2" s="1"/>
  <c r="CU374" i="2"/>
  <c r="BW374" i="2"/>
  <c r="AU374" i="2"/>
  <c r="Y374" i="2"/>
  <c r="P374" i="2"/>
  <c r="DI373" i="2"/>
  <c r="DH373" i="2"/>
  <c r="DC373" i="2"/>
  <c r="DD373" i="2" s="1"/>
  <c r="CX373" i="2"/>
  <c r="CY373" i="2" s="1"/>
  <c r="CU373" i="2"/>
  <c r="Y373" i="2" s="1"/>
  <c r="BW373" i="2"/>
  <c r="AU373" i="2"/>
  <c r="X373" i="2"/>
  <c r="P373" i="2"/>
  <c r="DH372" i="2"/>
  <c r="DI372" i="2" s="1"/>
  <c r="DC372" i="2"/>
  <c r="DD372" i="2" s="1"/>
  <c r="CX372" i="2"/>
  <c r="CY372" i="2" s="1"/>
  <c r="CU372" i="2"/>
  <c r="BW372" i="2"/>
  <c r="AU372" i="2"/>
  <c r="Y372" i="2"/>
  <c r="P372" i="2"/>
  <c r="DI371" i="2"/>
  <c r="DH371" i="2"/>
  <c r="DC371" i="2"/>
  <c r="DD371" i="2" s="1"/>
  <c r="CX371" i="2"/>
  <c r="CY371" i="2" s="1"/>
  <c r="CU371" i="2"/>
  <c r="Y371" i="2" s="1"/>
  <c r="BW371" i="2"/>
  <c r="AU371" i="2"/>
  <c r="X371" i="2"/>
  <c r="P371" i="2"/>
  <c r="DH370" i="2"/>
  <c r="DI370" i="2" s="1"/>
  <c r="DC370" i="2"/>
  <c r="DD370" i="2" s="1"/>
  <c r="CX370" i="2"/>
  <c r="CY370" i="2" s="1"/>
  <c r="CU370" i="2"/>
  <c r="BW370" i="2"/>
  <c r="AU370" i="2"/>
  <c r="Y370" i="2"/>
  <c r="P370" i="2"/>
  <c r="DI369" i="2"/>
  <c r="DH369" i="2"/>
  <c r="DC369" i="2"/>
  <c r="DD369" i="2" s="1"/>
  <c r="CX369" i="2"/>
  <c r="CY369" i="2" s="1"/>
  <c r="CU369" i="2"/>
  <c r="Y369" i="2" s="1"/>
  <c r="BW369" i="2"/>
  <c r="AU369" i="2"/>
  <c r="X369" i="2"/>
  <c r="P369" i="2"/>
  <c r="DH368" i="2"/>
  <c r="DI368" i="2" s="1"/>
  <c r="DC368" i="2"/>
  <c r="DD368" i="2" s="1"/>
  <c r="CX368" i="2"/>
  <c r="CY368" i="2" s="1"/>
  <c r="CU368" i="2"/>
  <c r="BW368" i="2"/>
  <c r="AU368" i="2"/>
  <c r="Y368" i="2"/>
  <c r="P368" i="2"/>
  <c r="DI367" i="2"/>
  <c r="DH367" i="2"/>
  <c r="DC367" i="2"/>
  <c r="DD367" i="2" s="1"/>
  <c r="CX367" i="2"/>
  <c r="CY367" i="2" s="1"/>
  <c r="CU367" i="2"/>
  <c r="Y367" i="2" s="1"/>
  <c r="BW367" i="2"/>
  <c r="AU367" i="2"/>
  <c r="X367" i="2"/>
  <c r="P367" i="2"/>
  <c r="DH366" i="2"/>
  <c r="DI366" i="2" s="1"/>
  <c r="DC366" i="2"/>
  <c r="DD366" i="2" s="1"/>
  <c r="CX366" i="2"/>
  <c r="CY366" i="2" s="1"/>
  <c r="CU366" i="2"/>
  <c r="BW366" i="2"/>
  <c r="AU366" i="2"/>
  <c r="Y366" i="2"/>
  <c r="P366" i="2"/>
  <c r="DI365" i="2"/>
  <c r="DH365" i="2"/>
  <c r="DC365" i="2"/>
  <c r="DD365" i="2" s="1"/>
  <c r="CX365" i="2"/>
  <c r="CY365" i="2" s="1"/>
  <c r="CU365" i="2"/>
  <c r="Y365" i="2" s="1"/>
  <c r="BW365" i="2"/>
  <c r="AU365" i="2"/>
  <c r="X365" i="2"/>
  <c r="P365" i="2"/>
  <c r="DH364" i="2"/>
  <c r="DI364" i="2" s="1"/>
  <c r="DC364" i="2"/>
  <c r="DD364" i="2" s="1"/>
  <c r="CX364" i="2"/>
  <c r="CY364" i="2" s="1"/>
  <c r="CU364" i="2"/>
  <c r="BW364" i="2"/>
  <c r="AU364" i="2"/>
  <c r="Y364" i="2"/>
  <c r="P364" i="2"/>
  <c r="DI363" i="2"/>
  <c r="DH363" i="2"/>
  <c r="DC363" i="2"/>
  <c r="DD363" i="2" s="1"/>
  <c r="CX363" i="2"/>
  <c r="CY363" i="2" s="1"/>
  <c r="CU363" i="2"/>
  <c r="Y363" i="2" s="1"/>
  <c r="BW363" i="2"/>
  <c r="AU363" i="2"/>
  <c r="X363" i="2"/>
  <c r="P363" i="2"/>
  <c r="DH362" i="2"/>
  <c r="DI362" i="2" s="1"/>
  <c r="DC362" i="2"/>
  <c r="DD362" i="2" s="1"/>
  <c r="CX362" i="2"/>
  <c r="CY362" i="2" s="1"/>
  <c r="CU362" i="2"/>
  <c r="BW362" i="2"/>
  <c r="AU362" i="2"/>
  <c r="Y362" i="2"/>
  <c r="P362" i="2"/>
  <c r="DI361" i="2"/>
  <c r="DH361" i="2"/>
  <c r="DC361" i="2"/>
  <c r="DD361" i="2" s="1"/>
  <c r="CX361" i="2"/>
  <c r="CY361" i="2" s="1"/>
  <c r="CU361" i="2"/>
  <c r="Y361" i="2" s="1"/>
  <c r="BW361" i="2"/>
  <c r="AU361" i="2"/>
  <c r="X361" i="2"/>
  <c r="P361" i="2"/>
  <c r="DH360" i="2"/>
  <c r="DI360" i="2" s="1"/>
  <c r="DC360" i="2"/>
  <c r="DD360" i="2" s="1"/>
  <c r="CX360" i="2"/>
  <c r="CY360" i="2" s="1"/>
  <c r="CU360" i="2"/>
  <c r="BW360" i="2"/>
  <c r="AU360" i="2"/>
  <c r="Y360" i="2"/>
  <c r="P360" i="2"/>
  <c r="DI359" i="2"/>
  <c r="DH359" i="2"/>
  <c r="DC359" i="2"/>
  <c r="DD359" i="2" s="1"/>
  <c r="CX359" i="2"/>
  <c r="CY359" i="2" s="1"/>
  <c r="CU359" i="2"/>
  <c r="Y359" i="2" s="1"/>
  <c r="BW359" i="2"/>
  <c r="AU359" i="2"/>
  <c r="X359" i="2"/>
  <c r="P359" i="2"/>
  <c r="DH358" i="2"/>
  <c r="DI358" i="2" s="1"/>
  <c r="DC358" i="2"/>
  <c r="DD358" i="2" s="1"/>
  <c r="CX358" i="2"/>
  <c r="CY358" i="2" s="1"/>
  <c r="CU358" i="2"/>
  <c r="BW358" i="2"/>
  <c r="AU358" i="2"/>
  <c r="Y358" i="2"/>
  <c r="P358" i="2"/>
  <c r="DI357" i="2"/>
  <c r="DH357" i="2"/>
  <c r="DC357" i="2"/>
  <c r="DD357" i="2" s="1"/>
  <c r="CX357" i="2"/>
  <c r="CY357" i="2" s="1"/>
  <c r="CU357" i="2"/>
  <c r="Y357" i="2" s="1"/>
  <c r="BW357" i="2"/>
  <c r="AU357" i="2"/>
  <c r="X357" i="2"/>
  <c r="P357" i="2"/>
  <c r="DH356" i="2"/>
  <c r="DI356" i="2" s="1"/>
  <c r="DC356" i="2"/>
  <c r="DD356" i="2" s="1"/>
  <c r="CX356" i="2"/>
  <c r="CY356" i="2" s="1"/>
  <c r="CU356" i="2"/>
  <c r="BW356" i="2"/>
  <c r="AU356" i="2"/>
  <c r="Y356" i="2"/>
  <c r="P356" i="2"/>
  <c r="DI355" i="2"/>
  <c r="DH355" i="2"/>
  <c r="DC355" i="2"/>
  <c r="DD355" i="2" s="1"/>
  <c r="CX355" i="2"/>
  <c r="CY355" i="2" s="1"/>
  <c r="CU355" i="2"/>
  <c r="Y355" i="2" s="1"/>
  <c r="BW355" i="2"/>
  <c r="AU355" i="2"/>
  <c r="X355" i="2"/>
  <c r="P355" i="2"/>
  <c r="DH354" i="2"/>
  <c r="DI354" i="2" s="1"/>
  <c r="DC354" i="2"/>
  <c r="DD354" i="2" s="1"/>
  <c r="CX354" i="2"/>
  <c r="CY354" i="2" s="1"/>
  <c r="CU354" i="2"/>
  <c r="BW354" i="2"/>
  <c r="AU354" i="2"/>
  <c r="Y354" i="2"/>
  <c r="P354" i="2"/>
  <c r="DI353" i="2"/>
  <c r="DH353" i="2"/>
  <c r="DC353" i="2"/>
  <c r="DD353" i="2" s="1"/>
  <c r="CX353" i="2"/>
  <c r="CY353" i="2" s="1"/>
  <c r="CU353" i="2"/>
  <c r="Y353" i="2" s="1"/>
  <c r="BW353" i="2"/>
  <c r="AU353" i="2"/>
  <c r="X353" i="2"/>
  <c r="P353" i="2"/>
  <c r="DH352" i="2"/>
  <c r="DI352" i="2" s="1"/>
  <c r="DC352" i="2"/>
  <c r="DD352" i="2" s="1"/>
  <c r="CX352" i="2"/>
  <c r="CY352" i="2" s="1"/>
  <c r="CU352" i="2"/>
  <c r="BW352" i="2"/>
  <c r="AU352" i="2"/>
  <c r="Y352" i="2"/>
  <c r="P352" i="2"/>
  <c r="DI351" i="2"/>
  <c r="DH351" i="2"/>
  <c r="DC351" i="2"/>
  <c r="DD351" i="2" s="1"/>
  <c r="CX351" i="2"/>
  <c r="CY351" i="2" s="1"/>
  <c r="CU351" i="2"/>
  <c r="Y351" i="2" s="1"/>
  <c r="BW351" i="2"/>
  <c r="AU351" i="2"/>
  <c r="X351" i="2"/>
  <c r="P351" i="2"/>
  <c r="DH350" i="2"/>
  <c r="DI350" i="2" s="1"/>
  <c r="DC350" i="2"/>
  <c r="DD350" i="2" s="1"/>
  <c r="CX350" i="2"/>
  <c r="CY350" i="2" s="1"/>
  <c r="CU350" i="2"/>
  <c r="BW350" i="2"/>
  <c r="AU350" i="2"/>
  <c r="Y350" i="2"/>
  <c r="P350" i="2"/>
  <c r="DI349" i="2"/>
  <c r="DH349" i="2"/>
  <c r="DC349" i="2"/>
  <c r="DD349" i="2" s="1"/>
  <c r="CX349" i="2"/>
  <c r="CY349" i="2" s="1"/>
  <c r="CU349" i="2"/>
  <c r="Y349" i="2" s="1"/>
  <c r="BW349" i="2"/>
  <c r="AU349" i="2"/>
  <c r="X349" i="2"/>
  <c r="P349" i="2"/>
  <c r="DH348" i="2"/>
  <c r="DI348" i="2" s="1"/>
  <c r="DC348" i="2"/>
  <c r="DD348" i="2" s="1"/>
  <c r="CX348" i="2"/>
  <c r="CY348" i="2" s="1"/>
  <c r="CU348" i="2"/>
  <c r="BW348" i="2"/>
  <c r="AU348" i="2"/>
  <c r="Y348" i="2"/>
  <c r="P348" i="2"/>
  <c r="DI347" i="2"/>
  <c r="DH347" i="2"/>
  <c r="DC347" i="2"/>
  <c r="DD347" i="2" s="1"/>
  <c r="CX347" i="2"/>
  <c r="CY347" i="2" s="1"/>
  <c r="CU347" i="2"/>
  <c r="Y347" i="2" s="1"/>
  <c r="BW347" i="2"/>
  <c r="AU347" i="2"/>
  <c r="X347" i="2"/>
  <c r="P347" i="2"/>
  <c r="DH346" i="2"/>
  <c r="DI346" i="2" s="1"/>
  <c r="DC346" i="2"/>
  <c r="DD346" i="2" s="1"/>
  <c r="CX346" i="2"/>
  <c r="CY346" i="2" s="1"/>
  <c r="CU346" i="2"/>
  <c r="BW346" i="2"/>
  <c r="AU346" i="2"/>
  <c r="Y346" i="2"/>
  <c r="P346" i="2"/>
  <c r="DI345" i="2"/>
  <c r="DH345" i="2"/>
  <c r="DC345" i="2"/>
  <c r="DD345" i="2" s="1"/>
  <c r="CX345" i="2"/>
  <c r="CY345" i="2" s="1"/>
  <c r="CU345" i="2"/>
  <c r="Y345" i="2" s="1"/>
  <c r="BW345" i="2"/>
  <c r="AU345" i="2"/>
  <c r="X345" i="2"/>
  <c r="P345" i="2"/>
  <c r="DH344" i="2"/>
  <c r="DI344" i="2" s="1"/>
  <c r="DC344" i="2"/>
  <c r="DD344" i="2" s="1"/>
  <c r="CX344" i="2"/>
  <c r="CY344" i="2" s="1"/>
  <c r="CU344" i="2"/>
  <c r="BW344" i="2"/>
  <c r="AU344" i="2"/>
  <c r="Y344" i="2"/>
  <c r="P344" i="2"/>
  <c r="DI343" i="2"/>
  <c r="DH343" i="2"/>
  <c r="DC343" i="2"/>
  <c r="DD343" i="2" s="1"/>
  <c r="CX343" i="2"/>
  <c r="CY343" i="2" s="1"/>
  <c r="CU343" i="2"/>
  <c r="Y343" i="2" s="1"/>
  <c r="BW343" i="2"/>
  <c r="AU343" i="2"/>
  <c r="X343" i="2"/>
  <c r="P343" i="2"/>
  <c r="DH342" i="2"/>
  <c r="DI342" i="2" s="1"/>
  <c r="DC342" i="2"/>
  <c r="DD342" i="2" s="1"/>
  <c r="CX342" i="2"/>
  <c r="CY342" i="2" s="1"/>
  <c r="CU342" i="2"/>
  <c r="BW342" i="2"/>
  <c r="AU342" i="2"/>
  <c r="Y342" i="2"/>
  <c r="P342" i="2"/>
  <c r="DH341" i="2"/>
  <c r="DI341" i="2" s="1"/>
  <c r="DC341" i="2"/>
  <c r="DD341" i="2" s="1"/>
  <c r="CX341" i="2"/>
  <c r="CY341" i="2" s="1"/>
  <c r="CU341" i="2"/>
  <c r="Y341" i="2" s="1"/>
  <c r="BW341" i="2"/>
  <c r="AU341" i="2"/>
  <c r="X341" i="2"/>
  <c r="P341" i="2"/>
  <c r="EE340" i="2"/>
  <c r="ED340" i="2"/>
  <c r="EC340" i="2"/>
  <c r="DZ340" i="2"/>
  <c r="DY340" i="2"/>
  <c r="DX340" i="2"/>
  <c r="BY340" i="2"/>
  <c r="BW340" i="2"/>
  <c r="BV340" i="2"/>
  <c r="BU340" i="2"/>
  <c r="BT340" i="2"/>
  <c r="BS340" i="2"/>
  <c r="BR340" i="2"/>
  <c r="BQ340" i="2"/>
  <c r="BV338" i="2" s="1"/>
  <c r="BP340" i="2"/>
  <c r="BO340" i="2"/>
  <c r="BN340" i="2"/>
  <c r="BM340" i="2"/>
  <c r="BL340" i="2"/>
  <c r="BK340" i="2"/>
  <c r="BJ340" i="2"/>
  <c r="BI340" i="2"/>
  <c r="BH340" i="2"/>
  <c r="BG340" i="2"/>
  <c r="BF340" i="2"/>
  <c r="BE340" i="2"/>
  <c r="BO338" i="2" s="1"/>
  <c r="BC340" i="2"/>
  <c r="BB340" i="2"/>
  <c r="BA340" i="2"/>
  <c r="AZ340" i="2"/>
  <c r="AY340" i="2"/>
  <c r="AX340" i="2"/>
  <c r="AV340" i="2"/>
  <c r="AU340" i="2"/>
  <c r="AS340" i="2"/>
  <c r="AR340" i="2"/>
  <c r="AQ340" i="2"/>
  <c r="AP340" i="2"/>
  <c r="AO340" i="2"/>
  <c r="AN340" i="2"/>
  <c r="AL340" i="2"/>
  <c r="AK340" i="2"/>
  <c r="AJ340" i="2"/>
  <c r="AI340" i="2"/>
  <c r="AH340" i="2"/>
  <c r="AG340" i="2"/>
  <c r="AF340" i="2"/>
  <c r="AE340" i="2"/>
  <c r="AD340" i="2"/>
  <c r="AC340" i="2"/>
  <c r="AB340" i="2"/>
  <c r="Z340" i="2"/>
  <c r="W340" i="2"/>
  <c r="V340" i="2"/>
  <c r="U340" i="2"/>
  <c r="T340" i="2"/>
  <c r="S340" i="2"/>
  <c r="R340" i="2"/>
  <c r="W338" i="2" s="1"/>
  <c r="Q340" i="2"/>
  <c r="O340" i="2"/>
  <c r="N340" i="2"/>
  <c r="M340" i="2"/>
  <c r="L340" i="2"/>
  <c r="K340" i="2"/>
  <c r="J340" i="2"/>
  <c r="I340" i="2"/>
  <c r="H340" i="2"/>
  <c r="G340" i="2"/>
  <c r="F340" i="2"/>
  <c r="P338" i="2" s="1"/>
  <c r="CN339" i="2"/>
  <c r="CM339" i="2"/>
  <c r="AT390" i="2" s="1"/>
  <c r="CL339" i="2"/>
  <c r="X390" i="2" s="1"/>
  <c r="BC339" i="2"/>
  <c r="BB339" i="2"/>
  <c r="BA339" i="2"/>
  <c r="AZ339" i="2"/>
  <c r="AY339" i="2"/>
  <c r="AL338" i="2"/>
  <c r="EE335" i="2"/>
  <c r="ED335" i="2"/>
  <c r="EC335" i="2"/>
  <c r="DZ335" i="2"/>
  <c r="DY335" i="2"/>
  <c r="DX335" i="2"/>
  <c r="DU335" i="2"/>
  <c r="DT335" i="2"/>
  <c r="DS335" i="2"/>
  <c r="BC335" i="2"/>
  <c r="BB335" i="2"/>
  <c r="BA335" i="2"/>
  <c r="AZ335" i="2"/>
  <c r="AY335" i="2"/>
  <c r="AX335" i="2"/>
  <c r="B335" i="2"/>
  <c r="D281" i="2" s="1"/>
  <c r="DH334" i="2"/>
  <c r="DI334" i="2" s="1"/>
  <c r="DC334" i="2"/>
  <c r="DD334" i="2" s="1"/>
  <c r="CX334" i="2"/>
  <c r="CY334" i="2" s="1"/>
  <c r="CU334" i="2"/>
  <c r="BW334" i="2"/>
  <c r="AU334" i="2"/>
  <c r="Y334" i="2"/>
  <c r="P334" i="2"/>
  <c r="DI333" i="2"/>
  <c r="DH333" i="2"/>
  <c r="DC333" i="2"/>
  <c r="DD333" i="2" s="1"/>
  <c r="CY333" i="2"/>
  <c r="CX333" i="2"/>
  <c r="CU333" i="2"/>
  <c r="Y333" i="2" s="1"/>
  <c r="BW333" i="2"/>
  <c r="AU333" i="2"/>
  <c r="P333" i="2"/>
  <c r="DH332" i="2"/>
  <c r="DI332" i="2" s="1"/>
  <c r="DC332" i="2"/>
  <c r="DD332" i="2" s="1"/>
  <c r="CX332" i="2"/>
  <c r="CY332" i="2" s="1"/>
  <c r="CU332" i="2"/>
  <c r="BW332" i="2"/>
  <c r="AU332" i="2"/>
  <c r="Y332" i="2"/>
  <c r="P332" i="2"/>
  <c r="DI331" i="2"/>
  <c r="DH331" i="2"/>
  <c r="DC331" i="2"/>
  <c r="DD331" i="2" s="1"/>
  <c r="CX331" i="2"/>
  <c r="CY331" i="2" s="1"/>
  <c r="CU331" i="2"/>
  <c r="Y331" i="2" s="1"/>
  <c r="BW331" i="2"/>
  <c r="AU331" i="2"/>
  <c r="P331" i="2"/>
  <c r="DH330" i="2"/>
  <c r="DI330" i="2" s="1"/>
  <c r="DC330" i="2"/>
  <c r="DD330" i="2" s="1"/>
  <c r="CX330" i="2"/>
  <c r="CY330" i="2" s="1"/>
  <c r="CU330" i="2"/>
  <c r="BW330" i="2"/>
  <c r="AU330" i="2"/>
  <c r="Y330" i="2"/>
  <c r="P330" i="2"/>
  <c r="DI329" i="2"/>
  <c r="DH329" i="2"/>
  <c r="DC329" i="2"/>
  <c r="DD329" i="2" s="1"/>
  <c r="CY329" i="2"/>
  <c r="CX329" i="2"/>
  <c r="CU329" i="2"/>
  <c r="Y329" i="2" s="1"/>
  <c r="BW329" i="2"/>
  <c r="AU329" i="2"/>
  <c r="P329" i="2"/>
  <c r="DH328" i="2"/>
  <c r="DI328" i="2" s="1"/>
  <c r="DC328" i="2"/>
  <c r="DD328" i="2" s="1"/>
  <c r="CX328" i="2"/>
  <c r="CY328" i="2" s="1"/>
  <c r="CU328" i="2"/>
  <c r="BW328" i="2"/>
  <c r="AU328" i="2"/>
  <c r="Y328" i="2"/>
  <c r="P328" i="2"/>
  <c r="DI327" i="2"/>
  <c r="DH327" i="2"/>
  <c r="DC327" i="2"/>
  <c r="DD327" i="2" s="1"/>
  <c r="CX327" i="2"/>
  <c r="CY327" i="2" s="1"/>
  <c r="CU327" i="2"/>
  <c r="Y327" i="2" s="1"/>
  <c r="BW327" i="2"/>
  <c r="AU327" i="2"/>
  <c r="P327" i="2"/>
  <c r="DH326" i="2"/>
  <c r="DI326" i="2" s="1"/>
  <c r="DC326" i="2"/>
  <c r="DD326" i="2" s="1"/>
  <c r="CX326" i="2"/>
  <c r="CY326" i="2" s="1"/>
  <c r="CU326" i="2"/>
  <c r="BW326" i="2"/>
  <c r="AU326" i="2"/>
  <c r="Y326" i="2"/>
  <c r="P326" i="2"/>
  <c r="DI325" i="2"/>
  <c r="DH325" i="2"/>
  <c r="DC325" i="2"/>
  <c r="DD325" i="2" s="1"/>
  <c r="CY325" i="2"/>
  <c r="CX325" i="2"/>
  <c r="CU325" i="2"/>
  <c r="Y325" i="2" s="1"/>
  <c r="BW325" i="2"/>
  <c r="AU325" i="2"/>
  <c r="P325" i="2"/>
  <c r="DH324" i="2"/>
  <c r="DI324" i="2" s="1"/>
  <c r="DC324" i="2"/>
  <c r="DD324" i="2" s="1"/>
  <c r="CX324" i="2"/>
  <c r="CY324" i="2" s="1"/>
  <c r="CU324" i="2"/>
  <c r="BW324" i="2"/>
  <c r="AU324" i="2"/>
  <c r="Y324" i="2"/>
  <c r="P324" i="2"/>
  <c r="DI323" i="2"/>
  <c r="DH323" i="2"/>
  <c r="DC323" i="2"/>
  <c r="DD323" i="2" s="1"/>
  <c r="CX323" i="2"/>
  <c r="CY323" i="2" s="1"/>
  <c r="CU323" i="2"/>
  <c r="Y323" i="2" s="1"/>
  <c r="BW323" i="2"/>
  <c r="AU323" i="2"/>
  <c r="P323" i="2"/>
  <c r="DH322" i="2"/>
  <c r="DI322" i="2" s="1"/>
  <c r="DC322" i="2"/>
  <c r="DD322" i="2" s="1"/>
  <c r="CX322" i="2"/>
  <c r="CY322" i="2" s="1"/>
  <c r="CU322" i="2"/>
  <c r="BW322" i="2"/>
  <c r="AU322" i="2"/>
  <c r="Y322" i="2"/>
  <c r="P322" i="2"/>
  <c r="DI321" i="2"/>
  <c r="DH321" i="2"/>
  <c r="DC321" i="2"/>
  <c r="DD321" i="2" s="1"/>
  <c r="CY321" i="2"/>
  <c r="CX321" i="2"/>
  <c r="CU321" i="2"/>
  <c r="Y321" i="2" s="1"/>
  <c r="BW321" i="2"/>
  <c r="AU321" i="2"/>
  <c r="P321" i="2"/>
  <c r="DH320" i="2"/>
  <c r="DI320" i="2" s="1"/>
  <c r="DC320" i="2"/>
  <c r="DD320" i="2" s="1"/>
  <c r="CX320" i="2"/>
  <c r="CY320" i="2" s="1"/>
  <c r="CU320" i="2"/>
  <c r="BW320" i="2"/>
  <c r="AU320" i="2"/>
  <c r="Y320" i="2"/>
  <c r="P320" i="2"/>
  <c r="DI319" i="2"/>
  <c r="DH319" i="2"/>
  <c r="DC319" i="2"/>
  <c r="DD319" i="2" s="1"/>
  <c r="CX319" i="2"/>
  <c r="CY319" i="2" s="1"/>
  <c r="CU319" i="2"/>
  <c r="Y319" i="2" s="1"/>
  <c r="BW319" i="2"/>
  <c r="AU319" i="2"/>
  <c r="P319" i="2"/>
  <c r="DH318" i="2"/>
  <c r="DI318" i="2" s="1"/>
  <c r="DC318" i="2"/>
  <c r="DD318" i="2" s="1"/>
  <c r="CX318" i="2"/>
  <c r="CY318" i="2" s="1"/>
  <c r="CU318" i="2"/>
  <c r="BW318" i="2"/>
  <c r="AU318" i="2"/>
  <c r="Y318" i="2"/>
  <c r="P318" i="2"/>
  <c r="DI317" i="2"/>
  <c r="DH317" i="2"/>
  <c r="DC317" i="2"/>
  <c r="DD317" i="2" s="1"/>
  <c r="CY317" i="2"/>
  <c r="CX317" i="2"/>
  <c r="CU317" i="2"/>
  <c r="Y317" i="2" s="1"/>
  <c r="BW317" i="2"/>
  <c r="AU317" i="2"/>
  <c r="P317" i="2"/>
  <c r="DH316" i="2"/>
  <c r="DI316" i="2" s="1"/>
  <c r="DC316" i="2"/>
  <c r="DD316" i="2" s="1"/>
  <c r="CX316" i="2"/>
  <c r="CY316" i="2" s="1"/>
  <c r="CU316" i="2"/>
  <c r="BW316" i="2"/>
  <c r="AU316" i="2"/>
  <c r="Y316" i="2"/>
  <c r="P316" i="2"/>
  <c r="DI315" i="2"/>
  <c r="DH315" i="2"/>
  <c r="DC315" i="2"/>
  <c r="DD315" i="2" s="1"/>
  <c r="CX315" i="2"/>
  <c r="CY315" i="2" s="1"/>
  <c r="CU315" i="2"/>
  <c r="Y315" i="2" s="1"/>
  <c r="BW315" i="2"/>
  <c r="AU315" i="2"/>
  <c r="P315" i="2"/>
  <c r="DH314" i="2"/>
  <c r="DI314" i="2" s="1"/>
  <c r="DC314" i="2"/>
  <c r="DD314" i="2" s="1"/>
  <c r="CX314" i="2"/>
  <c r="CY314" i="2" s="1"/>
  <c r="CU314" i="2"/>
  <c r="BW314" i="2"/>
  <c r="AU314" i="2"/>
  <c r="Y314" i="2"/>
  <c r="P314" i="2"/>
  <c r="DI313" i="2"/>
  <c r="DH313" i="2"/>
  <c r="DC313" i="2"/>
  <c r="DD313" i="2" s="1"/>
  <c r="CY313" i="2"/>
  <c r="CX313" i="2"/>
  <c r="CU313" i="2"/>
  <c r="Y313" i="2" s="1"/>
  <c r="BW313" i="2"/>
  <c r="AU313" i="2"/>
  <c r="P313" i="2"/>
  <c r="DH312" i="2"/>
  <c r="DI312" i="2" s="1"/>
  <c r="DC312" i="2"/>
  <c r="DD312" i="2" s="1"/>
  <c r="CX312" i="2"/>
  <c r="CY312" i="2" s="1"/>
  <c r="CU312" i="2"/>
  <c r="BW312" i="2"/>
  <c r="AU312" i="2"/>
  <c r="Y312" i="2"/>
  <c r="P312" i="2"/>
  <c r="DI311" i="2"/>
  <c r="DH311" i="2"/>
  <c r="DC311" i="2"/>
  <c r="DD311" i="2" s="1"/>
  <c r="CX311" i="2"/>
  <c r="CY311" i="2" s="1"/>
  <c r="CU311" i="2"/>
  <c r="Y311" i="2" s="1"/>
  <c r="BW311" i="2"/>
  <c r="AU311" i="2"/>
  <c r="P311" i="2"/>
  <c r="DH310" i="2"/>
  <c r="DI310" i="2" s="1"/>
  <c r="DC310" i="2"/>
  <c r="DD310" i="2" s="1"/>
  <c r="CX310" i="2"/>
  <c r="CY310" i="2" s="1"/>
  <c r="CU310" i="2"/>
  <c r="BW310" i="2"/>
  <c r="AU310" i="2"/>
  <c r="Y310" i="2"/>
  <c r="P310" i="2"/>
  <c r="DI309" i="2"/>
  <c r="DH309" i="2"/>
  <c r="DC309" i="2"/>
  <c r="DD309" i="2" s="1"/>
  <c r="CX309" i="2"/>
  <c r="CY309" i="2" s="1"/>
  <c r="CU309" i="2"/>
  <c r="Y309" i="2" s="1"/>
  <c r="BW309" i="2"/>
  <c r="AU309" i="2"/>
  <c r="P309" i="2"/>
  <c r="DH308" i="2"/>
  <c r="DI308" i="2" s="1"/>
  <c r="DD308" i="2"/>
  <c r="DC308" i="2"/>
  <c r="CX308" i="2"/>
  <c r="CY308" i="2" s="1"/>
  <c r="CU308" i="2"/>
  <c r="BW308" i="2"/>
  <c r="AU308" i="2"/>
  <c r="Y308" i="2"/>
  <c r="P308" i="2"/>
  <c r="DI307" i="2"/>
  <c r="DH307" i="2"/>
  <c r="DC307" i="2"/>
  <c r="DD307" i="2" s="1"/>
  <c r="CX307" i="2"/>
  <c r="CY307" i="2" s="1"/>
  <c r="CU307" i="2"/>
  <c r="Y307" i="2" s="1"/>
  <c r="BW307" i="2"/>
  <c r="AU307" i="2"/>
  <c r="P307" i="2"/>
  <c r="DH306" i="2"/>
  <c r="DI306" i="2" s="1"/>
  <c r="DC306" i="2"/>
  <c r="DD306" i="2" s="1"/>
  <c r="CX306" i="2"/>
  <c r="CY306" i="2" s="1"/>
  <c r="CU306" i="2"/>
  <c r="BW306" i="2"/>
  <c r="AU306" i="2"/>
  <c r="Y306" i="2"/>
  <c r="P306" i="2"/>
  <c r="DI305" i="2"/>
  <c r="DH305" i="2"/>
  <c r="DC305" i="2"/>
  <c r="DD305" i="2" s="1"/>
  <c r="CX305" i="2"/>
  <c r="CY305" i="2" s="1"/>
  <c r="CU305" i="2"/>
  <c r="Y305" i="2" s="1"/>
  <c r="BW305" i="2"/>
  <c r="AU305" i="2"/>
  <c r="P305" i="2"/>
  <c r="DH304" i="2"/>
  <c r="DI304" i="2" s="1"/>
  <c r="DD304" i="2"/>
  <c r="DC304" i="2"/>
  <c r="CX304" i="2"/>
  <c r="CY304" i="2" s="1"/>
  <c r="CU304" i="2"/>
  <c r="BW304" i="2"/>
  <c r="AU304" i="2"/>
  <c r="Y304" i="2"/>
  <c r="P304" i="2"/>
  <c r="DI303" i="2"/>
  <c r="DH303" i="2"/>
  <c r="DC303" i="2"/>
  <c r="DD303" i="2" s="1"/>
  <c r="CX303" i="2"/>
  <c r="CY303" i="2" s="1"/>
  <c r="CU303" i="2"/>
  <c r="Y303" i="2" s="1"/>
  <c r="BW303" i="2"/>
  <c r="AU303" i="2"/>
  <c r="P303" i="2"/>
  <c r="DH302" i="2"/>
  <c r="DI302" i="2" s="1"/>
  <c r="DC302" i="2"/>
  <c r="DD302" i="2" s="1"/>
  <c r="CX302" i="2"/>
  <c r="CY302" i="2" s="1"/>
  <c r="CU302" i="2"/>
  <c r="BW302" i="2"/>
  <c r="AU302" i="2"/>
  <c r="Y302" i="2"/>
  <c r="P302" i="2"/>
  <c r="DI301" i="2"/>
  <c r="DH301" i="2"/>
  <c r="DC301" i="2"/>
  <c r="DD301" i="2" s="1"/>
  <c r="CX301" i="2"/>
  <c r="CY301" i="2" s="1"/>
  <c r="CU301" i="2"/>
  <c r="Y301" i="2" s="1"/>
  <c r="BW301" i="2"/>
  <c r="AU301" i="2"/>
  <c r="P301" i="2"/>
  <c r="DH300" i="2"/>
  <c r="DI300" i="2" s="1"/>
  <c r="DD300" i="2"/>
  <c r="DC300" i="2"/>
  <c r="CX300" i="2"/>
  <c r="CY300" i="2" s="1"/>
  <c r="CU300" i="2"/>
  <c r="BW300" i="2"/>
  <c r="AU300" i="2"/>
  <c r="Y300" i="2"/>
  <c r="P300" i="2"/>
  <c r="DI299" i="2"/>
  <c r="DH299" i="2"/>
  <c r="DC299" i="2"/>
  <c r="DD299" i="2" s="1"/>
  <c r="CX299" i="2"/>
  <c r="CY299" i="2" s="1"/>
  <c r="CU299" i="2"/>
  <c r="Y299" i="2" s="1"/>
  <c r="BW299" i="2"/>
  <c r="AU299" i="2"/>
  <c r="P299" i="2"/>
  <c r="DH298" i="2"/>
  <c r="DI298" i="2" s="1"/>
  <c r="DC298" i="2"/>
  <c r="DD298" i="2" s="1"/>
  <c r="CX298" i="2"/>
  <c r="CY298" i="2" s="1"/>
  <c r="CU298" i="2"/>
  <c r="BW298" i="2"/>
  <c r="AU298" i="2"/>
  <c r="Y298" i="2"/>
  <c r="P298" i="2"/>
  <c r="DI297" i="2"/>
  <c r="DH297" i="2"/>
  <c r="DC297" i="2"/>
  <c r="DD297" i="2" s="1"/>
  <c r="CX297" i="2"/>
  <c r="CY297" i="2" s="1"/>
  <c r="CU297" i="2"/>
  <c r="Y297" i="2" s="1"/>
  <c r="BW297" i="2"/>
  <c r="AU297" i="2"/>
  <c r="P297" i="2"/>
  <c r="DH296" i="2"/>
  <c r="DI296" i="2" s="1"/>
  <c r="DD296" i="2"/>
  <c r="DC296" i="2"/>
  <c r="CX296" i="2"/>
  <c r="CY296" i="2" s="1"/>
  <c r="CU296" i="2"/>
  <c r="BW296" i="2"/>
  <c r="AU296" i="2"/>
  <c r="Y296" i="2"/>
  <c r="P296" i="2"/>
  <c r="DI295" i="2"/>
  <c r="DH295" i="2"/>
  <c r="DC295" i="2"/>
  <c r="DD295" i="2" s="1"/>
  <c r="CX295" i="2"/>
  <c r="CY295" i="2" s="1"/>
  <c r="CU295" i="2"/>
  <c r="Y295" i="2" s="1"/>
  <c r="BW295" i="2"/>
  <c r="AU295" i="2"/>
  <c r="P295" i="2"/>
  <c r="DH294" i="2"/>
  <c r="DI294" i="2" s="1"/>
  <c r="DC294" i="2"/>
  <c r="DD294" i="2" s="1"/>
  <c r="CX294" i="2"/>
  <c r="CY294" i="2" s="1"/>
  <c r="CU294" i="2"/>
  <c r="BW294" i="2"/>
  <c r="AU294" i="2"/>
  <c r="Y294" i="2"/>
  <c r="P294" i="2"/>
  <c r="DI293" i="2"/>
  <c r="DH293" i="2"/>
  <c r="DC293" i="2"/>
  <c r="DD293" i="2" s="1"/>
  <c r="CX293" i="2"/>
  <c r="CY293" i="2" s="1"/>
  <c r="CU293" i="2"/>
  <c r="Y293" i="2" s="1"/>
  <c r="BW293" i="2"/>
  <c r="AU293" i="2"/>
  <c r="P293" i="2"/>
  <c r="DH292" i="2"/>
  <c r="DI292" i="2" s="1"/>
  <c r="DD292" i="2"/>
  <c r="DC292" i="2"/>
  <c r="CX292" i="2"/>
  <c r="CY292" i="2" s="1"/>
  <c r="CU292" i="2"/>
  <c r="BW292" i="2"/>
  <c r="AU292" i="2"/>
  <c r="Y292" i="2"/>
  <c r="P292" i="2"/>
  <c r="DI291" i="2"/>
  <c r="DH291" i="2"/>
  <c r="DC291" i="2"/>
  <c r="DD291" i="2" s="1"/>
  <c r="CX291" i="2"/>
  <c r="CY291" i="2" s="1"/>
  <c r="CU291" i="2"/>
  <c r="Y291" i="2" s="1"/>
  <c r="BW291" i="2"/>
  <c r="AU291" i="2"/>
  <c r="P291" i="2"/>
  <c r="DH290" i="2"/>
  <c r="DI290" i="2" s="1"/>
  <c r="DC290" i="2"/>
  <c r="DD290" i="2" s="1"/>
  <c r="CX290" i="2"/>
  <c r="CY290" i="2" s="1"/>
  <c r="CU290" i="2"/>
  <c r="BW290" i="2"/>
  <c r="AU290" i="2"/>
  <c r="Y290" i="2"/>
  <c r="P290" i="2"/>
  <c r="DI289" i="2"/>
  <c r="DH289" i="2"/>
  <c r="DC289" i="2"/>
  <c r="DD289" i="2" s="1"/>
  <c r="CX289" i="2"/>
  <c r="CY289" i="2" s="1"/>
  <c r="CU289" i="2"/>
  <c r="Y289" i="2" s="1"/>
  <c r="BW289" i="2"/>
  <c r="AU289" i="2"/>
  <c r="X289" i="2"/>
  <c r="P289" i="2"/>
  <c r="DH288" i="2"/>
  <c r="DI288" i="2" s="1"/>
  <c r="DC288" i="2"/>
  <c r="DD288" i="2" s="1"/>
  <c r="CX288" i="2"/>
  <c r="CY288" i="2" s="1"/>
  <c r="CU288" i="2"/>
  <c r="BW288" i="2"/>
  <c r="AU288" i="2"/>
  <c r="Y288" i="2"/>
  <c r="P288" i="2"/>
  <c r="DI287" i="2"/>
  <c r="DH287" i="2"/>
  <c r="DC287" i="2"/>
  <c r="DD287" i="2" s="1"/>
  <c r="CX287" i="2"/>
  <c r="CY287" i="2" s="1"/>
  <c r="CU287" i="2"/>
  <c r="Y287" i="2" s="1"/>
  <c r="BW287" i="2"/>
  <c r="AU287" i="2"/>
  <c r="X287" i="2"/>
  <c r="P287" i="2"/>
  <c r="DH286" i="2"/>
  <c r="DI286" i="2" s="1"/>
  <c r="DC286" i="2"/>
  <c r="DD286" i="2" s="1"/>
  <c r="CX286" i="2"/>
  <c r="CY286" i="2" s="1"/>
  <c r="CU286" i="2"/>
  <c r="BW286" i="2"/>
  <c r="AU286" i="2"/>
  <c r="Y286" i="2"/>
  <c r="P286" i="2"/>
  <c r="DH285" i="2"/>
  <c r="DI285" i="2" s="1"/>
  <c r="DC285" i="2"/>
  <c r="DD285" i="2" s="1"/>
  <c r="CY285" i="2"/>
  <c r="CX285" i="2"/>
  <c r="CU285" i="2"/>
  <c r="Y285" i="2" s="1"/>
  <c r="Y284" i="2" s="1"/>
  <c r="BW285" i="2"/>
  <c r="AU285" i="2"/>
  <c r="X285" i="2"/>
  <c r="P285" i="2"/>
  <c r="EE284" i="2"/>
  <c r="ED284" i="2"/>
  <c r="EC284" i="2"/>
  <c r="DZ284" i="2"/>
  <c r="DY284" i="2"/>
  <c r="DX284" i="2"/>
  <c r="BY284" i="2"/>
  <c r="BW284" i="2"/>
  <c r="BV284" i="2"/>
  <c r="BU284" i="2"/>
  <c r="BT284" i="2"/>
  <c r="BS284" i="2"/>
  <c r="BR284" i="2"/>
  <c r="BQ284" i="2"/>
  <c r="BV282" i="2" s="1"/>
  <c r="BP284" i="2"/>
  <c r="BO284" i="2"/>
  <c r="BN284" i="2"/>
  <c r="BM284" i="2"/>
  <c r="BL284" i="2"/>
  <c r="BK284" i="2"/>
  <c r="BJ284" i="2"/>
  <c r="BI284" i="2"/>
  <c r="BH284" i="2"/>
  <c r="BG284" i="2"/>
  <c r="BF284" i="2"/>
  <c r="BE284" i="2"/>
  <c r="BO282" i="2" s="1"/>
  <c r="BC284" i="2"/>
  <c r="BB284" i="2"/>
  <c r="BA284" i="2"/>
  <c r="AZ284" i="2"/>
  <c r="AY284" i="2"/>
  <c r="AX284" i="2"/>
  <c r="AV284" i="2"/>
  <c r="AU284" i="2"/>
  <c r="AS284" i="2"/>
  <c r="AR284" i="2"/>
  <c r="AQ284" i="2"/>
  <c r="AP284" i="2"/>
  <c r="AO284" i="2"/>
  <c r="AN284" i="2"/>
  <c r="AL284" i="2"/>
  <c r="AK284" i="2"/>
  <c r="AJ284" i="2"/>
  <c r="AI284" i="2"/>
  <c r="AH284" i="2"/>
  <c r="AG284" i="2"/>
  <c r="AF284" i="2"/>
  <c r="AE284" i="2"/>
  <c r="AD284" i="2"/>
  <c r="AC284" i="2"/>
  <c r="AB284" i="2"/>
  <c r="Z284" i="2"/>
  <c r="W284" i="2"/>
  <c r="V284" i="2"/>
  <c r="U284" i="2"/>
  <c r="T284" i="2"/>
  <c r="S284" i="2"/>
  <c r="R284" i="2"/>
  <c r="W282" i="2" s="1"/>
  <c r="Q284" i="2"/>
  <c r="P284" i="2"/>
  <c r="O284" i="2"/>
  <c r="N284" i="2"/>
  <c r="M284" i="2"/>
  <c r="L284" i="2"/>
  <c r="K284" i="2"/>
  <c r="J284" i="2"/>
  <c r="I284" i="2"/>
  <c r="H284" i="2"/>
  <c r="G284" i="2"/>
  <c r="F284" i="2"/>
  <c r="P282" i="2" s="1"/>
  <c r="CN283" i="2"/>
  <c r="CM283" i="2"/>
  <c r="AT305" i="2" s="1"/>
  <c r="CL283" i="2"/>
  <c r="BC283" i="2"/>
  <c r="BB283" i="2"/>
  <c r="BA283" i="2"/>
  <c r="AZ283" i="2"/>
  <c r="AY283" i="2"/>
  <c r="BX333" i="2" s="1"/>
  <c r="AL282" i="2"/>
  <c r="D282" i="2"/>
  <c r="D338" i="2" s="1"/>
  <c r="R280" i="2"/>
  <c r="Q280" i="2"/>
  <c r="O280" i="2"/>
  <c r="N280" i="2"/>
  <c r="M280" i="2"/>
  <c r="L280" i="2"/>
  <c r="K280" i="2"/>
  <c r="J280" i="2"/>
  <c r="I280" i="2"/>
  <c r="H280" i="2"/>
  <c r="G280" i="2"/>
  <c r="F280" i="2"/>
  <c r="A230" i="2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CA284" i="2"/>
  <c r="A174" i="2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118" i="2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CA335" i="2"/>
  <c r="CA391" i="2" s="1"/>
  <c r="CA447" i="2" s="1"/>
  <c r="CA503" i="2" s="1"/>
  <c r="CA559" i="2" s="1"/>
  <c r="AM335" i="2"/>
  <c r="AM391" i="2" s="1"/>
  <c r="AM447" i="2" s="1"/>
  <c r="AM503" i="2" s="1"/>
  <c r="AM559" i="2" s="1"/>
  <c r="Z335" i="2"/>
  <c r="Z391" i="2" s="1"/>
  <c r="Z447" i="2" s="1"/>
  <c r="Z503" i="2" s="1"/>
  <c r="Z559" i="2" s="1"/>
  <c r="Y335" i="2"/>
  <c r="Y391" i="2" s="1"/>
  <c r="Y447" i="2" s="1"/>
  <c r="Y503" i="2" s="1"/>
  <c r="Y559" i="2" s="1"/>
  <c r="X335" i="2"/>
  <c r="X391" i="2" s="1"/>
  <c r="X447" i="2" s="1"/>
  <c r="X503" i="2" s="1"/>
  <c r="X559" i="2" s="1"/>
  <c r="P335" i="2"/>
  <c r="P391" i="2" s="1"/>
  <c r="P447" i="2" s="1"/>
  <c r="P503" i="2" s="1"/>
  <c r="P559" i="2" s="1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DO284" i="2"/>
  <c r="DO340" i="2" s="1"/>
  <c r="DO396" i="2" s="1"/>
  <c r="DO452" i="2" s="1"/>
  <c r="DO508" i="2" s="1"/>
  <c r="DN284" i="2"/>
  <c r="DN340" i="2" s="1"/>
  <c r="DN396" i="2" s="1"/>
  <c r="DN452" i="2" s="1"/>
  <c r="DN508" i="2" s="1"/>
  <c r="DM284" i="2"/>
  <c r="DM340" i="2" s="1"/>
  <c r="DM396" i="2" s="1"/>
  <c r="DM452" i="2" s="1"/>
  <c r="DM508" i="2" s="1"/>
  <c r="DL284" i="2"/>
  <c r="DL340" i="2" s="1"/>
  <c r="DL396" i="2" s="1"/>
  <c r="DL452" i="2" s="1"/>
  <c r="DL508" i="2" s="1"/>
  <c r="DJ284" i="2"/>
  <c r="DJ340" i="2" s="1"/>
  <c r="DJ396" i="2" s="1"/>
  <c r="DJ452" i="2" s="1"/>
  <c r="DJ508" i="2" s="1"/>
  <c r="DI284" i="2"/>
  <c r="DI340" i="2" s="1"/>
  <c r="DI396" i="2" s="1"/>
  <c r="DI452" i="2" s="1"/>
  <c r="DI508" i="2" s="1"/>
  <c r="DH284" i="2"/>
  <c r="DH340" i="2" s="1"/>
  <c r="DH396" i="2" s="1"/>
  <c r="DH452" i="2" s="1"/>
  <c r="DH508" i="2" s="1"/>
  <c r="DG284" i="2"/>
  <c r="DG340" i="2" s="1"/>
  <c r="DG396" i="2" s="1"/>
  <c r="DG452" i="2" s="1"/>
  <c r="DG508" i="2" s="1"/>
  <c r="DE284" i="2"/>
  <c r="DE340" i="2" s="1"/>
  <c r="DE396" i="2" s="1"/>
  <c r="DE452" i="2" s="1"/>
  <c r="DE508" i="2" s="1"/>
  <c r="DD284" i="2"/>
  <c r="DD340" i="2" s="1"/>
  <c r="DD396" i="2" s="1"/>
  <c r="DD452" i="2" s="1"/>
  <c r="DD508" i="2" s="1"/>
  <c r="DC284" i="2"/>
  <c r="DC340" i="2" s="1"/>
  <c r="DC396" i="2" s="1"/>
  <c r="DC452" i="2" s="1"/>
  <c r="DC508" i="2" s="1"/>
  <c r="DB284" i="2"/>
  <c r="DB340" i="2" s="1"/>
  <c r="DB396" i="2" s="1"/>
  <c r="DB452" i="2" s="1"/>
  <c r="DB508" i="2" s="1"/>
  <c r="CZ284" i="2"/>
  <c r="CZ340" i="2" s="1"/>
  <c r="CZ396" i="2" s="1"/>
  <c r="CZ452" i="2" s="1"/>
  <c r="CZ508" i="2" s="1"/>
  <c r="CY284" i="2"/>
  <c r="CY340" i="2" s="1"/>
  <c r="CY396" i="2" s="1"/>
  <c r="CY452" i="2" s="1"/>
  <c r="CY508" i="2" s="1"/>
  <c r="CX284" i="2"/>
  <c r="CX340" i="2" s="1"/>
  <c r="CX396" i="2" s="1"/>
  <c r="CX452" i="2" s="1"/>
  <c r="CX508" i="2" s="1"/>
  <c r="CW284" i="2"/>
  <c r="CW340" i="2" s="1"/>
  <c r="CW396" i="2" s="1"/>
  <c r="CW452" i="2" s="1"/>
  <c r="CW508" i="2" s="1"/>
  <c r="CG284" i="2"/>
  <c r="CG340" i="2" s="1"/>
  <c r="CG396" i="2" s="1"/>
  <c r="CG452" i="2" s="1"/>
  <c r="CG508" i="2" s="1"/>
  <c r="DU283" i="2"/>
  <c r="DU339" i="2" s="1"/>
  <c r="DU395" i="2" s="1"/>
  <c r="DU451" i="2" s="1"/>
  <c r="DU507" i="2" s="1"/>
  <c r="DT283" i="2"/>
  <c r="DT339" i="2" s="1"/>
  <c r="DT395" i="2" s="1"/>
  <c r="DT451" i="2" s="1"/>
  <c r="DT507" i="2" s="1"/>
  <c r="DS283" i="2"/>
  <c r="DS339" i="2" s="1"/>
  <c r="DS395" i="2" s="1"/>
  <c r="DS451" i="2" s="1"/>
  <c r="DS507" i="2" s="1"/>
  <c r="DR283" i="2"/>
  <c r="DR339" i="2" s="1"/>
  <c r="DR395" i="2" s="1"/>
  <c r="DR451" i="2" s="1"/>
  <c r="DR507" i="2" s="1"/>
  <c r="DM283" i="2"/>
  <c r="DM339" i="2" s="1"/>
  <c r="DM395" i="2" s="1"/>
  <c r="DM451" i="2" s="1"/>
  <c r="DM507" i="2" s="1"/>
  <c r="DL283" i="2"/>
  <c r="DL339" i="2" s="1"/>
  <c r="DL395" i="2" s="1"/>
  <c r="DL451" i="2" s="1"/>
  <c r="DL507" i="2" s="1"/>
  <c r="DI283" i="2"/>
  <c r="DI339" i="2" s="1"/>
  <c r="DI395" i="2" s="1"/>
  <c r="DI451" i="2" s="1"/>
  <c r="DI507" i="2" s="1"/>
  <c r="DH283" i="2"/>
  <c r="DH339" i="2" s="1"/>
  <c r="DH395" i="2" s="1"/>
  <c r="DH451" i="2" s="1"/>
  <c r="DH507" i="2" s="1"/>
  <c r="DD283" i="2"/>
  <c r="DD339" i="2" s="1"/>
  <c r="DD395" i="2" s="1"/>
  <c r="DD451" i="2" s="1"/>
  <c r="DD507" i="2" s="1"/>
  <c r="DC283" i="2"/>
  <c r="DC339" i="2" s="1"/>
  <c r="DC395" i="2" s="1"/>
  <c r="DC451" i="2" s="1"/>
  <c r="DC507" i="2" s="1"/>
  <c r="CY283" i="2"/>
  <c r="CY339" i="2" s="1"/>
  <c r="CY395" i="2" s="1"/>
  <c r="CY451" i="2" s="1"/>
  <c r="CY507" i="2" s="1"/>
  <c r="CX283" i="2"/>
  <c r="CX339" i="2" s="1"/>
  <c r="CX395" i="2" s="1"/>
  <c r="CX451" i="2" s="1"/>
  <c r="CX507" i="2" s="1"/>
  <c r="BY283" i="2"/>
  <c r="BY339" i="2" s="1"/>
  <c r="BY395" i="2" s="1"/>
  <c r="BY451" i="2" s="1"/>
  <c r="BY507" i="2" s="1"/>
  <c r="BX283" i="2"/>
  <c r="BX339" i="2" s="1"/>
  <c r="BX395" i="2" s="1"/>
  <c r="BX451" i="2" s="1"/>
  <c r="BX507" i="2" s="1"/>
  <c r="BW283" i="2"/>
  <c r="BW339" i="2" s="1"/>
  <c r="BW395" i="2" s="1"/>
  <c r="BW451" i="2" s="1"/>
  <c r="BW507" i="2" s="1"/>
  <c r="BR283" i="2"/>
  <c r="BR339" i="2" s="1"/>
  <c r="BR395" i="2" s="1"/>
  <c r="BR451" i="2" s="1"/>
  <c r="BR507" i="2" s="1"/>
  <c r="BG283" i="2"/>
  <c r="BG339" i="2" s="1"/>
  <c r="BG395" i="2" s="1"/>
  <c r="BG451" i="2" s="1"/>
  <c r="BG507" i="2" s="1"/>
  <c r="AV283" i="2"/>
  <c r="AV339" i="2" s="1"/>
  <c r="AV395" i="2" s="1"/>
  <c r="AV451" i="2" s="1"/>
  <c r="AV507" i="2" s="1"/>
  <c r="AU283" i="2"/>
  <c r="AU339" i="2" s="1"/>
  <c r="AU395" i="2" s="1"/>
  <c r="AU451" i="2" s="1"/>
  <c r="AU507" i="2" s="1"/>
  <c r="AO283" i="2"/>
  <c r="AO339" i="2" s="1"/>
  <c r="AO395" i="2" s="1"/>
  <c r="AO451" i="2" s="1"/>
  <c r="AO507" i="2" s="1"/>
  <c r="AD283" i="2"/>
  <c r="AD339" i="2" s="1"/>
  <c r="AD395" i="2" s="1"/>
  <c r="AD451" i="2" s="1"/>
  <c r="AD507" i="2" s="1"/>
  <c r="Z283" i="2"/>
  <c r="Z339" i="2" s="1"/>
  <c r="Z395" i="2" s="1"/>
  <c r="Z451" i="2" s="1"/>
  <c r="Z507" i="2" s="1"/>
  <c r="Y283" i="2"/>
  <c r="Y339" i="2" s="1"/>
  <c r="Y395" i="2" s="1"/>
  <c r="Y451" i="2" s="1"/>
  <c r="Y507" i="2" s="1"/>
  <c r="X283" i="2"/>
  <c r="X339" i="2" s="1"/>
  <c r="X395" i="2" s="1"/>
  <c r="X451" i="2" s="1"/>
  <c r="X507" i="2" s="1"/>
  <c r="S283" i="2"/>
  <c r="S339" i="2" s="1"/>
  <c r="S395" i="2" s="1"/>
  <c r="S451" i="2" s="1"/>
  <c r="S507" i="2" s="1"/>
  <c r="H283" i="2"/>
  <c r="H339" i="2" s="1"/>
  <c r="H395" i="2" s="1"/>
  <c r="H451" i="2" s="1"/>
  <c r="H507" i="2" s="1"/>
  <c r="D283" i="2"/>
  <c r="D339" i="2" s="1"/>
  <c r="D395" i="2" s="1"/>
  <c r="D451" i="2" s="1"/>
  <c r="D507" i="2" s="1"/>
  <c r="B283" i="2"/>
  <c r="B339" i="2" s="1"/>
  <c r="B395" i="2" s="1"/>
  <c r="B451" i="2" s="1"/>
  <c r="B507" i="2" s="1"/>
  <c r="DL282" i="2"/>
  <c r="DL338" i="2" s="1"/>
  <c r="DL394" i="2" s="1"/>
  <c r="DL450" i="2" s="1"/>
  <c r="DL506" i="2" s="1"/>
  <c r="DG282" i="2"/>
  <c r="DG338" i="2" s="1"/>
  <c r="DG394" i="2" s="1"/>
  <c r="DG450" i="2" s="1"/>
  <c r="DG506" i="2" s="1"/>
  <c r="DB282" i="2"/>
  <c r="DB338" i="2" s="1"/>
  <c r="DB394" i="2" s="1"/>
  <c r="DB450" i="2" s="1"/>
  <c r="DB506" i="2" s="1"/>
  <c r="CW282" i="2"/>
  <c r="CW338" i="2" s="1"/>
  <c r="CW394" i="2" s="1"/>
  <c r="CW450" i="2" s="1"/>
  <c r="CW506" i="2" s="1"/>
  <c r="CP282" i="2"/>
  <c r="CP338" i="2" s="1"/>
  <c r="CP394" i="2" s="1"/>
  <c r="CP450" i="2" s="1"/>
  <c r="CP506" i="2" s="1"/>
  <c r="CL282" i="2"/>
  <c r="CL338" i="2" s="1"/>
  <c r="CL394" i="2" s="1"/>
  <c r="CL450" i="2" s="1"/>
  <c r="CL506" i="2" s="1"/>
  <c r="CJ282" i="2"/>
  <c r="CJ338" i="2" s="1"/>
  <c r="CJ394" i="2" s="1"/>
  <c r="CJ450" i="2" s="1"/>
  <c r="CJ506" i="2" s="1"/>
  <c r="CG282" i="2"/>
  <c r="CG338" i="2" s="1"/>
  <c r="CG394" i="2" s="1"/>
  <c r="CG450" i="2" s="1"/>
  <c r="CG506" i="2" s="1"/>
  <c r="CD282" i="2"/>
  <c r="CD338" i="2" s="1"/>
  <c r="CD394" i="2" s="1"/>
  <c r="CD450" i="2" s="1"/>
  <c r="CD506" i="2" s="1"/>
  <c r="CA282" i="2"/>
  <c r="CA338" i="2" s="1"/>
  <c r="CA394" i="2" s="1"/>
  <c r="CA450" i="2" s="1"/>
  <c r="CA506" i="2" s="1"/>
  <c r="BW282" i="2"/>
  <c r="BW338" i="2" s="1"/>
  <c r="BW394" i="2" s="1"/>
  <c r="BW450" i="2" s="1"/>
  <c r="BW506" i="2" s="1"/>
  <c r="BP282" i="2"/>
  <c r="BP338" i="2" s="1"/>
  <c r="BP394" i="2" s="1"/>
  <c r="BP450" i="2" s="1"/>
  <c r="BP506" i="2" s="1"/>
  <c r="BE282" i="2"/>
  <c r="BE338" i="2" s="1"/>
  <c r="BE394" i="2" s="1"/>
  <c r="BE450" i="2" s="1"/>
  <c r="BE506" i="2" s="1"/>
  <c r="AX282" i="2"/>
  <c r="AX338" i="2" s="1"/>
  <c r="AX394" i="2" s="1"/>
  <c r="AX450" i="2" s="1"/>
  <c r="AX506" i="2" s="1"/>
  <c r="AT282" i="2"/>
  <c r="AT338" i="2" s="1"/>
  <c r="AT394" i="2" s="1"/>
  <c r="AT450" i="2" s="1"/>
  <c r="AT506" i="2" s="1"/>
  <c r="AM282" i="2"/>
  <c r="AM338" i="2" s="1"/>
  <c r="AM394" i="2" s="1"/>
  <c r="AM450" i="2" s="1"/>
  <c r="AM506" i="2" s="1"/>
  <c r="AB282" i="2"/>
  <c r="AB338" i="2" s="1"/>
  <c r="AB394" i="2" s="1"/>
  <c r="AB450" i="2" s="1"/>
  <c r="AB506" i="2" s="1"/>
  <c r="X282" i="2"/>
  <c r="X338" i="2" s="1"/>
  <c r="X394" i="2" s="1"/>
  <c r="X450" i="2" s="1"/>
  <c r="X506" i="2" s="1"/>
  <c r="Q282" i="2"/>
  <c r="Q338" i="2" s="1"/>
  <c r="Q394" i="2" s="1"/>
  <c r="Q450" i="2" s="1"/>
  <c r="Q506" i="2" s="1"/>
  <c r="F282" i="2"/>
  <c r="F338" i="2" s="1"/>
  <c r="F394" i="2" s="1"/>
  <c r="F450" i="2" s="1"/>
  <c r="F506" i="2" s="1"/>
  <c r="C282" i="2"/>
  <c r="C338" i="2" s="1"/>
  <c r="C394" i="2" s="1"/>
  <c r="C450" i="2" s="1"/>
  <c r="C506" i="2" s="1"/>
  <c r="B282" i="2"/>
  <c r="B338" i="2" s="1"/>
  <c r="B394" i="2" s="1"/>
  <c r="B450" i="2" s="1"/>
  <c r="B506" i="2" s="1"/>
  <c r="A58" i="2"/>
  <c r="A114" i="2" s="1"/>
  <c r="A170" i="2" s="1"/>
  <c r="A226" i="2" s="1"/>
  <c r="A282" i="2" s="1"/>
  <c r="A338" i="2" s="1"/>
  <c r="A394" i="2" s="1"/>
  <c r="A450" i="2" s="1"/>
  <c r="A506" i="2" s="1"/>
  <c r="DR281" i="2"/>
  <c r="DR337" i="2" s="1"/>
  <c r="DR393" i="2" s="1"/>
  <c r="DR449" i="2" s="1"/>
  <c r="DR505" i="2" s="1"/>
  <c r="CW281" i="2"/>
  <c r="CW337" i="2" s="1"/>
  <c r="CW393" i="2" s="1"/>
  <c r="CW449" i="2" s="1"/>
  <c r="CW505" i="2" s="1"/>
  <c r="CP281" i="2"/>
  <c r="CP337" i="2" s="1"/>
  <c r="CP393" i="2" s="1"/>
  <c r="CP449" i="2" s="1"/>
  <c r="CP505" i="2" s="1"/>
  <c r="CA281" i="2"/>
  <c r="CA337" i="2" s="1"/>
  <c r="CA393" i="2" s="1"/>
  <c r="CA449" i="2" s="1"/>
  <c r="CA505" i="2" s="1"/>
  <c r="A57" i="2"/>
  <c r="A113" i="2" s="1"/>
  <c r="A169" i="2" s="1"/>
  <c r="A225" i="2" s="1"/>
  <c r="A281" i="2" s="1"/>
  <c r="A337" i="2" s="1"/>
  <c r="A393" i="2" s="1"/>
  <c r="A449" i="2" s="1"/>
  <c r="A505" i="2" s="1"/>
  <c r="CD335" i="2"/>
  <c r="CD391" i="2" s="1"/>
  <c r="CD447" i="2" s="1"/>
  <c r="CD503" i="2" s="1"/>
  <c r="CD559" i="2" s="1"/>
  <c r="D1" i="2"/>
  <c r="Z30" i="1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EE4" i="2"/>
  <c r="ED4" i="2"/>
  <c r="EC4" i="2"/>
  <c r="DZ4" i="2"/>
  <c r="DY4" i="2"/>
  <c r="DX4" i="2"/>
  <c r="DU4" i="2"/>
  <c r="DT4" i="2"/>
  <c r="DS4" i="2"/>
  <c r="CJ4" i="2"/>
  <c r="BY4" i="2"/>
  <c r="BW4" i="2"/>
  <c r="BV4" i="2"/>
  <c r="BU4" i="2"/>
  <c r="BT4" i="2"/>
  <c r="BS4" i="2"/>
  <c r="BR4" i="2"/>
  <c r="BQ4" i="2"/>
  <c r="BP4" i="2"/>
  <c r="BO4" i="2"/>
  <c r="BN4" i="2"/>
  <c r="BM4" i="2"/>
  <c r="BL4" i="2"/>
  <c r="BK4" i="2"/>
  <c r="BJ4" i="2"/>
  <c r="BI4" i="2"/>
  <c r="BH4" i="2"/>
  <c r="BG4" i="2"/>
  <c r="BF4" i="2"/>
  <c r="BE4" i="2"/>
  <c r="BC4" i="2"/>
  <c r="BB4" i="2"/>
  <c r="BA4" i="2"/>
  <c r="AZ4" i="2"/>
  <c r="AY4" i="2"/>
  <c r="AX4" i="2"/>
  <c r="AV4" i="2"/>
  <c r="AU4" i="2"/>
  <c r="AS4" i="2"/>
  <c r="AR4" i="2"/>
  <c r="AQ4" i="2"/>
  <c r="AP4" i="2"/>
  <c r="AO4" i="2"/>
  <c r="AN4" i="2"/>
  <c r="AL4" i="2"/>
  <c r="AK4" i="2"/>
  <c r="AJ4" i="2"/>
  <c r="AI4" i="2"/>
  <c r="AH4" i="2"/>
  <c r="AG4" i="2"/>
  <c r="AF4" i="2"/>
  <c r="AE4" i="2"/>
  <c r="AD4" i="2"/>
  <c r="AC4" i="2"/>
  <c r="AB4" i="2"/>
  <c r="Z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DZ3" i="2"/>
  <c r="DZ283" i="2" s="1"/>
  <c r="DZ339" i="2" s="1"/>
  <c r="DZ395" i="2" s="1"/>
  <c r="DZ451" i="2" s="1"/>
  <c r="DZ507" i="2" s="1"/>
  <c r="DY3" i="2"/>
  <c r="ED3" i="2" s="1"/>
  <c r="ED283" i="2" s="1"/>
  <c r="ED339" i="2" s="1"/>
  <c r="ED395" i="2" s="1"/>
  <c r="ED451" i="2" s="1"/>
  <c r="ED507" i="2" s="1"/>
  <c r="DX3" i="2"/>
  <c r="DX283" i="2" s="1"/>
  <c r="DX339" i="2" s="1"/>
  <c r="DX395" i="2" s="1"/>
  <c r="DX451" i="2" s="1"/>
  <c r="DX507" i="2" s="1"/>
  <c r="DW3" i="2"/>
  <c r="DW283" i="2" s="1"/>
  <c r="DW339" i="2" s="1"/>
  <c r="DW395" i="2" s="1"/>
  <c r="DW451" i="2" s="1"/>
  <c r="DW507" i="2" s="1"/>
  <c r="DO3" i="2"/>
  <c r="DO283" i="2" s="1"/>
  <c r="DO339" i="2" s="1"/>
  <c r="DO395" i="2" s="1"/>
  <c r="DO451" i="2" s="1"/>
  <c r="DO507" i="2" s="1"/>
  <c r="DN3" i="2"/>
  <c r="DN283" i="2" s="1"/>
  <c r="DN339" i="2" s="1"/>
  <c r="DN395" i="2" s="1"/>
  <c r="DN451" i="2" s="1"/>
  <c r="DN507" i="2" s="1"/>
  <c r="DJ3" i="2"/>
  <c r="DE3" i="2"/>
  <c r="CZ3" i="2"/>
  <c r="CN3" i="2"/>
  <c r="CM3" i="2"/>
  <c r="CL3" i="2"/>
  <c r="CD3" i="2"/>
  <c r="BP3" i="2"/>
  <c r="BP283" i="2" s="1"/>
  <c r="BP339" i="2" s="1"/>
  <c r="BP395" i="2" s="1"/>
  <c r="BP451" i="2" s="1"/>
  <c r="BP507" i="2" s="1"/>
  <c r="BE3" i="2"/>
  <c r="BC3" i="2"/>
  <c r="BB3" i="2"/>
  <c r="BA3" i="2"/>
  <c r="AZ3" i="2"/>
  <c r="AY3" i="2"/>
  <c r="AM3" i="2"/>
  <c r="Q3" i="2"/>
  <c r="Q283" i="2" s="1"/>
  <c r="Q339" i="2" s="1"/>
  <c r="Q395" i="2" s="1"/>
  <c r="Q451" i="2" s="1"/>
  <c r="Q507" i="2" s="1"/>
  <c r="EB2" i="2"/>
  <c r="DW2" i="2"/>
  <c r="BV2" i="2"/>
  <c r="S1" i="2"/>
  <c r="DR2" i="2" s="1"/>
  <c r="AL2" i="2" l="1"/>
  <c r="P2" i="2"/>
  <c r="P340" i="2"/>
  <c r="P396" i="2"/>
  <c r="A285" i="2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BC2" i="2"/>
  <c r="W2" i="2"/>
  <c r="BO2" i="2"/>
  <c r="S281" i="2"/>
  <c r="DR282" i="2" s="1"/>
  <c r="P452" i="2"/>
  <c r="C339" i="2"/>
  <c r="Y4" i="2"/>
  <c r="CD284" i="2"/>
  <c r="CD340" i="2" s="1"/>
  <c r="CD396" i="2" s="1"/>
  <c r="CD452" i="2" s="1"/>
  <c r="CD508" i="2" s="1"/>
  <c r="EB3" i="2"/>
  <c r="EB283" i="2" s="1"/>
  <c r="EB339" i="2" s="1"/>
  <c r="EB395" i="2" s="1"/>
  <c r="EB451" i="2" s="1"/>
  <c r="EB507" i="2" s="1"/>
  <c r="CG335" i="2"/>
  <c r="CG391" i="2" s="1"/>
  <c r="CG447" i="2" s="1"/>
  <c r="CG503" i="2" s="1"/>
  <c r="CG559" i="2" s="1"/>
  <c r="CA3" i="2"/>
  <c r="CG3" i="2"/>
  <c r="EC3" i="2"/>
  <c r="EC283" i="2" s="1"/>
  <c r="EC339" i="2" s="1"/>
  <c r="EC395" i="2" s="1"/>
  <c r="EC451" i="2" s="1"/>
  <c r="EC507" i="2" s="1"/>
  <c r="EE3" i="2"/>
  <c r="EE283" i="2" s="1"/>
  <c r="EE339" i="2" s="1"/>
  <c r="EE395" i="2" s="1"/>
  <c r="EE451" i="2" s="1"/>
  <c r="EE507" i="2" s="1"/>
  <c r="AT4" i="2"/>
  <c r="DY283" i="2"/>
  <c r="DY339" i="2" s="1"/>
  <c r="DY395" i="2" s="1"/>
  <c r="DY451" i="2" s="1"/>
  <c r="DY507" i="2" s="1"/>
  <c r="CA340" i="2"/>
  <c r="CJ284" i="2"/>
  <c r="D394" i="2"/>
  <c r="S337" i="2"/>
  <c r="DR338" i="2" s="1"/>
  <c r="BC282" i="2"/>
  <c r="X334" i="2"/>
  <c r="X332" i="2"/>
  <c r="X330" i="2"/>
  <c r="X328" i="2"/>
  <c r="X326" i="2"/>
  <c r="X324" i="2"/>
  <c r="X322" i="2"/>
  <c r="X320" i="2"/>
  <c r="X318" i="2"/>
  <c r="X316" i="2"/>
  <c r="X314" i="2"/>
  <c r="X312" i="2"/>
  <c r="X310" i="2"/>
  <c r="X308" i="2"/>
  <c r="AT285" i="2"/>
  <c r="X286" i="2"/>
  <c r="BX286" i="2"/>
  <c r="AT287" i="2"/>
  <c r="X288" i="2"/>
  <c r="BX288" i="2"/>
  <c r="AT289" i="2"/>
  <c r="X290" i="2"/>
  <c r="BX290" i="2"/>
  <c r="AT291" i="2"/>
  <c r="X292" i="2"/>
  <c r="BX292" i="2"/>
  <c r="AT293" i="2"/>
  <c r="X294" i="2"/>
  <c r="BX294" i="2"/>
  <c r="AT295" i="2"/>
  <c r="X296" i="2"/>
  <c r="BX296" i="2"/>
  <c r="AT297" i="2"/>
  <c r="X298" i="2"/>
  <c r="BX298" i="2"/>
  <c r="AT299" i="2"/>
  <c r="X300" i="2"/>
  <c r="BX300" i="2"/>
  <c r="AT301" i="2"/>
  <c r="X302" i="2"/>
  <c r="BX302" i="2"/>
  <c r="AT303" i="2"/>
  <c r="X304" i="2"/>
  <c r="BX304" i="2"/>
  <c r="X306" i="2"/>
  <c r="BX306" i="2"/>
  <c r="X307" i="2"/>
  <c r="BX307" i="2"/>
  <c r="X309" i="2"/>
  <c r="BX309" i="2"/>
  <c r="X311" i="2"/>
  <c r="BX311" i="2"/>
  <c r="X313" i="2"/>
  <c r="BX313" i="2"/>
  <c r="X315" i="2"/>
  <c r="BX315" i="2"/>
  <c r="X317" i="2"/>
  <c r="BX317" i="2"/>
  <c r="X319" i="2"/>
  <c r="BX319" i="2"/>
  <c r="X321" i="2"/>
  <c r="BX321" i="2"/>
  <c r="X323" i="2"/>
  <c r="BX323" i="2"/>
  <c r="X325" i="2"/>
  <c r="BX325" i="2"/>
  <c r="X327" i="2"/>
  <c r="BX327" i="2"/>
  <c r="X329" i="2"/>
  <c r="BX329" i="2"/>
  <c r="X331" i="2"/>
  <c r="BX331" i="2"/>
  <c r="X333" i="2"/>
  <c r="BX390" i="2"/>
  <c r="BX388" i="2"/>
  <c r="BX386" i="2"/>
  <c r="BX384" i="2"/>
  <c r="BX382" i="2"/>
  <c r="BX380" i="2"/>
  <c r="BX378" i="2"/>
  <c r="BX376" i="2"/>
  <c r="BX374" i="2"/>
  <c r="BX372" i="2"/>
  <c r="BX370" i="2"/>
  <c r="BX368" i="2"/>
  <c r="BX366" i="2"/>
  <c r="BX364" i="2"/>
  <c r="BX362" i="2"/>
  <c r="BX360" i="2"/>
  <c r="BX358" i="2"/>
  <c r="BX356" i="2"/>
  <c r="BX354" i="2"/>
  <c r="BX352" i="2"/>
  <c r="BX350" i="2"/>
  <c r="BX348" i="2"/>
  <c r="BX346" i="2"/>
  <c r="BX344" i="2"/>
  <c r="BX342" i="2"/>
  <c r="BC338" i="2"/>
  <c r="BX341" i="2"/>
  <c r="Y340" i="2"/>
  <c r="AT342" i="2"/>
  <c r="AT344" i="2"/>
  <c r="AT346" i="2"/>
  <c r="AT348" i="2"/>
  <c r="AT350" i="2"/>
  <c r="AT352" i="2"/>
  <c r="AT354" i="2"/>
  <c r="AT356" i="2"/>
  <c r="AT358" i="2"/>
  <c r="AT360" i="2"/>
  <c r="AT362" i="2"/>
  <c r="AT364" i="2"/>
  <c r="AT366" i="2"/>
  <c r="AT368" i="2"/>
  <c r="AT370" i="2"/>
  <c r="AT372" i="2"/>
  <c r="AT374" i="2"/>
  <c r="AT376" i="2"/>
  <c r="AT378" i="2"/>
  <c r="AT380" i="2"/>
  <c r="AT382" i="2"/>
  <c r="AT384" i="2"/>
  <c r="AT386" i="2"/>
  <c r="AT388" i="2"/>
  <c r="AT445" i="2"/>
  <c r="AT443" i="2"/>
  <c r="AT441" i="2"/>
  <c r="AT439" i="2"/>
  <c r="AT437" i="2"/>
  <c r="AT435" i="2"/>
  <c r="AT433" i="2"/>
  <c r="AT431" i="2"/>
  <c r="AT429" i="2"/>
  <c r="AT427" i="2"/>
  <c r="AT425" i="2"/>
  <c r="AT423" i="2"/>
  <c r="AT421" i="2"/>
  <c r="AT419" i="2"/>
  <c r="AT417" i="2"/>
  <c r="AT415" i="2"/>
  <c r="AT413" i="2"/>
  <c r="AT411" i="2"/>
  <c r="AT409" i="2"/>
  <c r="AT407" i="2"/>
  <c r="AT405" i="2"/>
  <c r="AT402" i="2"/>
  <c r="AT400" i="2"/>
  <c r="AT398" i="2"/>
  <c r="AT446" i="2"/>
  <c r="AT444" i="2"/>
  <c r="AT442" i="2"/>
  <c r="AT440" i="2"/>
  <c r="AT438" i="2"/>
  <c r="AT436" i="2"/>
  <c r="AT434" i="2"/>
  <c r="AT432" i="2"/>
  <c r="AT430" i="2"/>
  <c r="AT428" i="2"/>
  <c r="AT426" i="2"/>
  <c r="AT424" i="2"/>
  <c r="AT422" i="2"/>
  <c r="AT420" i="2"/>
  <c r="AT418" i="2"/>
  <c r="AT416" i="2"/>
  <c r="AT414" i="2"/>
  <c r="AT412" i="2"/>
  <c r="AT410" i="2"/>
  <c r="AT408" i="2"/>
  <c r="AT406" i="2"/>
  <c r="AT404" i="2"/>
  <c r="AT403" i="2"/>
  <c r="AT401" i="2"/>
  <c r="AT399" i="2"/>
  <c r="AT397" i="2"/>
  <c r="BX334" i="2"/>
  <c r="BX332" i="2"/>
  <c r="BX330" i="2"/>
  <c r="BX328" i="2"/>
  <c r="BX326" i="2"/>
  <c r="BX324" i="2"/>
  <c r="BX322" i="2"/>
  <c r="BX320" i="2"/>
  <c r="BX318" i="2"/>
  <c r="BX316" i="2"/>
  <c r="BX314" i="2"/>
  <c r="BX312" i="2"/>
  <c r="BX310" i="2"/>
  <c r="BX308" i="2"/>
  <c r="AT333" i="2"/>
  <c r="AT331" i="2"/>
  <c r="AT329" i="2"/>
  <c r="AT327" i="2"/>
  <c r="AT325" i="2"/>
  <c r="AT323" i="2"/>
  <c r="AT321" i="2"/>
  <c r="AT319" i="2"/>
  <c r="AT317" i="2"/>
  <c r="AT315" i="2"/>
  <c r="AT313" i="2"/>
  <c r="AT311" i="2"/>
  <c r="AT309" i="2"/>
  <c r="AT307" i="2"/>
  <c r="BX285" i="2"/>
  <c r="AT286" i="2"/>
  <c r="BX287" i="2"/>
  <c r="AT288" i="2"/>
  <c r="BX289" i="2"/>
  <c r="AT290" i="2"/>
  <c r="X291" i="2"/>
  <c r="BX291" i="2"/>
  <c r="AT292" i="2"/>
  <c r="X293" i="2"/>
  <c r="BX293" i="2"/>
  <c r="AT294" i="2"/>
  <c r="X295" i="2"/>
  <c r="BX295" i="2"/>
  <c r="AT296" i="2"/>
  <c r="X297" i="2"/>
  <c r="BX297" i="2"/>
  <c r="AT298" i="2"/>
  <c r="X299" i="2"/>
  <c r="BX299" i="2"/>
  <c r="AT300" i="2"/>
  <c r="X301" i="2"/>
  <c r="BX301" i="2"/>
  <c r="AT302" i="2"/>
  <c r="X303" i="2"/>
  <c r="BX303" i="2"/>
  <c r="AT304" i="2"/>
  <c r="X305" i="2"/>
  <c r="BX305" i="2"/>
  <c r="AT306" i="2"/>
  <c r="AT308" i="2"/>
  <c r="AT310" i="2"/>
  <c r="AT312" i="2"/>
  <c r="AT314" i="2"/>
  <c r="AT316" i="2"/>
  <c r="AT318" i="2"/>
  <c r="AT320" i="2"/>
  <c r="AT322" i="2"/>
  <c r="AT324" i="2"/>
  <c r="AT326" i="2"/>
  <c r="AT328" i="2"/>
  <c r="AT330" i="2"/>
  <c r="AT332" i="2"/>
  <c r="AT334" i="2"/>
  <c r="AT389" i="2"/>
  <c r="AT387" i="2"/>
  <c r="AT385" i="2"/>
  <c r="AT383" i="2"/>
  <c r="AT381" i="2"/>
  <c r="AT379" i="2"/>
  <c r="AT377" i="2"/>
  <c r="AT375" i="2"/>
  <c r="AT373" i="2"/>
  <c r="AT371" i="2"/>
  <c r="AT369" i="2"/>
  <c r="AT367" i="2"/>
  <c r="AT365" i="2"/>
  <c r="AT363" i="2"/>
  <c r="AT361" i="2"/>
  <c r="AT359" i="2"/>
  <c r="AT357" i="2"/>
  <c r="AT355" i="2"/>
  <c r="AT353" i="2"/>
  <c r="AT351" i="2"/>
  <c r="AT349" i="2"/>
  <c r="AT347" i="2"/>
  <c r="AT345" i="2"/>
  <c r="AT343" i="2"/>
  <c r="AT341" i="2"/>
  <c r="AT340" i="2" s="1"/>
  <c r="BX343" i="2"/>
  <c r="BX345" i="2"/>
  <c r="BX347" i="2"/>
  <c r="BX349" i="2"/>
  <c r="BX351" i="2"/>
  <c r="BX353" i="2"/>
  <c r="BX355" i="2"/>
  <c r="BX357" i="2"/>
  <c r="BX359" i="2"/>
  <c r="BX361" i="2"/>
  <c r="BX363" i="2"/>
  <c r="BX365" i="2"/>
  <c r="BX367" i="2"/>
  <c r="BX369" i="2"/>
  <c r="BX371" i="2"/>
  <c r="BX373" i="2"/>
  <c r="BX375" i="2"/>
  <c r="BX377" i="2"/>
  <c r="BX379" i="2"/>
  <c r="BX381" i="2"/>
  <c r="BX383" i="2"/>
  <c r="BX385" i="2"/>
  <c r="BX387" i="2"/>
  <c r="BX389" i="2"/>
  <c r="BX446" i="2"/>
  <c r="BX444" i="2"/>
  <c r="BX442" i="2"/>
  <c r="BX440" i="2"/>
  <c r="BX438" i="2"/>
  <c r="BX436" i="2"/>
  <c r="BX434" i="2"/>
  <c r="BX432" i="2"/>
  <c r="BX430" i="2"/>
  <c r="BX428" i="2"/>
  <c r="BX426" i="2"/>
  <c r="BX424" i="2"/>
  <c r="BX422" i="2"/>
  <c r="BX420" i="2"/>
  <c r="BX418" i="2"/>
  <c r="BX416" i="2"/>
  <c r="BX414" i="2"/>
  <c r="BX412" i="2"/>
  <c r="BX410" i="2"/>
  <c r="BX408" i="2"/>
  <c r="BX406" i="2"/>
  <c r="BX404" i="2"/>
  <c r="BX445" i="2"/>
  <c r="BX443" i="2"/>
  <c r="BX441" i="2"/>
  <c r="BX439" i="2"/>
  <c r="BX437" i="2"/>
  <c r="BX435" i="2"/>
  <c r="BX433" i="2"/>
  <c r="BX431" i="2"/>
  <c r="BX429" i="2"/>
  <c r="BX427" i="2"/>
  <c r="BX425" i="2"/>
  <c r="BX423" i="2"/>
  <c r="BX421" i="2"/>
  <c r="BX419" i="2"/>
  <c r="BX417" i="2"/>
  <c r="BX415" i="2"/>
  <c r="BX413" i="2"/>
  <c r="BX411" i="2"/>
  <c r="BX409" i="2"/>
  <c r="BX407" i="2"/>
  <c r="BX405" i="2"/>
  <c r="BX403" i="2"/>
  <c r="BX401" i="2"/>
  <c r="BX399" i="2"/>
  <c r="BX397" i="2"/>
  <c r="BX402" i="2"/>
  <c r="BX400" i="2"/>
  <c r="BX398" i="2"/>
  <c r="BC394" i="2"/>
  <c r="X342" i="2"/>
  <c r="X344" i="2"/>
  <c r="X346" i="2"/>
  <c r="X348" i="2"/>
  <c r="X350" i="2"/>
  <c r="X352" i="2"/>
  <c r="X354" i="2"/>
  <c r="X356" i="2"/>
  <c r="X358" i="2"/>
  <c r="X360" i="2"/>
  <c r="X362" i="2"/>
  <c r="X364" i="2"/>
  <c r="X366" i="2"/>
  <c r="X368" i="2"/>
  <c r="X370" i="2"/>
  <c r="X372" i="2"/>
  <c r="X374" i="2"/>
  <c r="X376" i="2"/>
  <c r="X378" i="2"/>
  <c r="X380" i="2"/>
  <c r="X382" i="2"/>
  <c r="X384" i="2"/>
  <c r="X386" i="2"/>
  <c r="X388" i="2"/>
  <c r="X446" i="2"/>
  <c r="X444" i="2"/>
  <c r="X442" i="2"/>
  <c r="X440" i="2"/>
  <c r="X438" i="2"/>
  <c r="X436" i="2"/>
  <c r="X434" i="2"/>
  <c r="X432" i="2"/>
  <c r="X430" i="2"/>
  <c r="X428" i="2"/>
  <c r="X426" i="2"/>
  <c r="X424" i="2"/>
  <c r="X422" i="2"/>
  <c r="X420" i="2"/>
  <c r="X418" i="2"/>
  <c r="X416" i="2"/>
  <c r="X414" i="2"/>
  <c r="X412" i="2"/>
  <c r="X410" i="2"/>
  <c r="X408" i="2"/>
  <c r="X406" i="2"/>
  <c r="X404" i="2"/>
  <c r="X398" i="2"/>
  <c r="X400" i="2"/>
  <c r="X402" i="2"/>
  <c r="AT501" i="2"/>
  <c r="AT499" i="2"/>
  <c r="AT497" i="2"/>
  <c r="AT495" i="2"/>
  <c r="AT493" i="2"/>
  <c r="AT491" i="2"/>
  <c r="AT489" i="2"/>
  <c r="AT487" i="2"/>
  <c r="AT485" i="2"/>
  <c r="AT483" i="2"/>
  <c r="AT481" i="2"/>
  <c r="AT479" i="2"/>
  <c r="AT477" i="2"/>
  <c r="AT502" i="2"/>
  <c r="AT500" i="2"/>
  <c r="AT498" i="2"/>
  <c r="AT496" i="2"/>
  <c r="AT494" i="2"/>
  <c r="AT492" i="2"/>
  <c r="AT490" i="2"/>
  <c r="AT488" i="2"/>
  <c r="AT486" i="2"/>
  <c r="AT484" i="2"/>
  <c r="AT482" i="2"/>
  <c r="AT480" i="2"/>
  <c r="AT478" i="2"/>
  <c r="AT476" i="2"/>
  <c r="AT474" i="2"/>
  <c r="AT472" i="2"/>
  <c r="AT470" i="2"/>
  <c r="AT468" i="2"/>
  <c r="AT466" i="2"/>
  <c r="AT464" i="2"/>
  <c r="AT462" i="2"/>
  <c r="AT460" i="2"/>
  <c r="AT458" i="2"/>
  <c r="AT456" i="2"/>
  <c r="AT454" i="2"/>
  <c r="AT475" i="2"/>
  <c r="AT473" i="2"/>
  <c r="AT471" i="2"/>
  <c r="AT469" i="2"/>
  <c r="AT467" i="2"/>
  <c r="AT465" i="2"/>
  <c r="AT463" i="2"/>
  <c r="AT461" i="2"/>
  <c r="AT459" i="2"/>
  <c r="AT457" i="2"/>
  <c r="AT455" i="2"/>
  <c r="AT453" i="2"/>
  <c r="AT452" i="2" s="1"/>
  <c r="Y452" i="2"/>
  <c r="AU479" i="2"/>
  <c r="BX479" i="2"/>
  <c r="AU483" i="2"/>
  <c r="BX483" i="2"/>
  <c r="AU487" i="2"/>
  <c r="BX487" i="2"/>
  <c r="AU491" i="2"/>
  <c r="BX502" i="2"/>
  <c r="BX500" i="2"/>
  <c r="BX498" i="2"/>
  <c r="BX496" i="2"/>
  <c r="BX494" i="2"/>
  <c r="BX492" i="2"/>
  <c r="BX490" i="2"/>
  <c r="BX488" i="2"/>
  <c r="BX486" i="2"/>
  <c r="BX484" i="2"/>
  <c r="BX482" i="2"/>
  <c r="BX480" i="2"/>
  <c r="BX478" i="2"/>
  <c r="BX501" i="2"/>
  <c r="BX499" i="2"/>
  <c r="BX497" i="2"/>
  <c r="BX495" i="2"/>
  <c r="BX493" i="2"/>
  <c r="BX475" i="2"/>
  <c r="BX473" i="2"/>
  <c r="BX471" i="2"/>
  <c r="BX469" i="2"/>
  <c r="BX467" i="2"/>
  <c r="BX465" i="2"/>
  <c r="BX463" i="2"/>
  <c r="BX461" i="2"/>
  <c r="BX459" i="2"/>
  <c r="BX457" i="2"/>
  <c r="BX455" i="2"/>
  <c r="BX453" i="2"/>
  <c r="BX452" i="2" s="1"/>
  <c r="BC450" i="2"/>
  <c r="BX454" i="2"/>
  <c r="BX456" i="2"/>
  <c r="BX458" i="2"/>
  <c r="BX460" i="2"/>
  <c r="BX462" i="2"/>
  <c r="BX464" i="2"/>
  <c r="BX466" i="2"/>
  <c r="BX468" i="2"/>
  <c r="BX470" i="2"/>
  <c r="BX472" i="2"/>
  <c r="BX474" i="2"/>
  <c r="BX476" i="2"/>
  <c r="BX477" i="2"/>
  <c r="BX481" i="2"/>
  <c r="BX485" i="2"/>
  <c r="BX489" i="2"/>
  <c r="X502" i="2"/>
  <c r="X500" i="2"/>
  <c r="X498" i="2"/>
  <c r="X496" i="2"/>
  <c r="X494" i="2"/>
  <c r="X492" i="2"/>
  <c r="X490" i="2"/>
  <c r="X488" i="2"/>
  <c r="X486" i="2"/>
  <c r="X484" i="2"/>
  <c r="X482" i="2"/>
  <c r="X480" i="2"/>
  <c r="X478" i="2"/>
  <c r="X501" i="2"/>
  <c r="X499" i="2"/>
  <c r="X497" i="2"/>
  <c r="X495" i="2"/>
  <c r="X493" i="2"/>
  <c r="X475" i="2"/>
  <c r="X473" i="2"/>
  <c r="X471" i="2"/>
  <c r="X469" i="2"/>
  <c r="X467" i="2"/>
  <c r="X465" i="2"/>
  <c r="X463" i="2"/>
  <c r="X461" i="2"/>
  <c r="X459" i="2"/>
  <c r="X457" i="2"/>
  <c r="X455" i="2"/>
  <c r="X453" i="2"/>
  <c r="X477" i="2"/>
  <c r="X479" i="2"/>
  <c r="X481" i="2"/>
  <c r="X483" i="2"/>
  <c r="X485" i="2"/>
  <c r="X487" i="2"/>
  <c r="X489" i="2"/>
  <c r="X491" i="2"/>
  <c r="BX557" i="2"/>
  <c r="BX555" i="2"/>
  <c r="BX558" i="2"/>
  <c r="BX556" i="2"/>
  <c r="BX554" i="2"/>
  <c r="BX553" i="2"/>
  <c r="BX551" i="2"/>
  <c r="BX549" i="2"/>
  <c r="BX547" i="2"/>
  <c r="BX545" i="2"/>
  <c r="BX552" i="2"/>
  <c r="BX550" i="2"/>
  <c r="BX548" i="2"/>
  <c r="BX546" i="2"/>
  <c r="BX544" i="2"/>
  <c r="BX542" i="2"/>
  <c r="BX540" i="2"/>
  <c r="BX538" i="2"/>
  <c r="BX536" i="2"/>
  <c r="BX534" i="2"/>
  <c r="BX532" i="2"/>
  <c r="BX543" i="2"/>
  <c r="BX541" i="2"/>
  <c r="BX539" i="2"/>
  <c r="BX537" i="2"/>
  <c r="BX535" i="2"/>
  <c r="BX533" i="2"/>
  <c r="BX531" i="2"/>
  <c r="BX529" i="2"/>
  <c r="BX530" i="2"/>
  <c r="BX528" i="2"/>
  <c r="BX526" i="2"/>
  <c r="BX524" i="2"/>
  <c r="BX522" i="2"/>
  <c r="BX520" i="2"/>
  <c r="BX518" i="2"/>
  <c r="BX516" i="2"/>
  <c r="BX514" i="2"/>
  <c r="BX512" i="2"/>
  <c r="BX527" i="2"/>
  <c r="BX525" i="2"/>
  <c r="BX523" i="2"/>
  <c r="BX521" i="2"/>
  <c r="BX519" i="2"/>
  <c r="BX517" i="2"/>
  <c r="BX515" i="2"/>
  <c r="BX513" i="2"/>
  <c r="BX511" i="2"/>
  <c r="BX509" i="2"/>
  <c r="AT558" i="2"/>
  <c r="AT556" i="2"/>
  <c r="AT557" i="2"/>
  <c r="AT555" i="2"/>
  <c r="AT553" i="2"/>
  <c r="AT552" i="2"/>
  <c r="AT550" i="2"/>
  <c r="AT548" i="2"/>
  <c r="AT546" i="2"/>
  <c r="AT544" i="2"/>
  <c r="AT554" i="2"/>
  <c r="AT551" i="2"/>
  <c r="AT549" i="2"/>
  <c r="AT547" i="2"/>
  <c r="AT545" i="2"/>
  <c r="AT543" i="2"/>
  <c r="AT542" i="2"/>
  <c r="AT541" i="2"/>
  <c r="AT539" i="2"/>
  <c r="AT537" i="2"/>
  <c r="AT535" i="2"/>
  <c r="AT533" i="2"/>
  <c r="AT531" i="2"/>
  <c r="AT540" i="2"/>
  <c r="AT538" i="2"/>
  <c r="AT536" i="2"/>
  <c r="AT534" i="2"/>
  <c r="AT532" i="2"/>
  <c r="AT530" i="2"/>
  <c r="AT528" i="2"/>
  <c r="AT527" i="2"/>
  <c r="AT525" i="2"/>
  <c r="AT523" i="2"/>
  <c r="AT521" i="2"/>
  <c r="AT519" i="2"/>
  <c r="AT517" i="2"/>
  <c r="AT515" i="2"/>
  <c r="AT513" i="2"/>
  <c r="AT511" i="2"/>
  <c r="AT529" i="2"/>
  <c r="AT526" i="2"/>
  <c r="AT524" i="2"/>
  <c r="AT522" i="2"/>
  <c r="AT520" i="2"/>
  <c r="AT518" i="2"/>
  <c r="AT516" i="2"/>
  <c r="AT514" i="2"/>
  <c r="AT512" i="2"/>
  <c r="AT510" i="2"/>
  <c r="AT509" i="2"/>
  <c r="AT508" i="2" s="1"/>
  <c r="AM557" i="2"/>
  <c r="AM555" i="2"/>
  <c r="AM558" i="2"/>
  <c r="AM556" i="2"/>
  <c r="AM554" i="2"/>
  <c r="AM551" i="2"/>
  <c r="AM549" i="2"/>
  <c r="AM547" i="2"/>
  <c r="AM545" i="2"/>
  <c r="AM553" i="2"/>
  <c r="AM552" i="2"/>
  <c r="AM550" i="2"/>
  <c r="AM548" i="2"/>
  <c r="AM546" i="2"/>
  <c r="AM544" i="2"/>
  <c r="AM542" i="2"/>
  <c r="AM543" i="2"/>
  <c r="AM540" i="2"/>
  <c r="AM538" i="2"/>
  <c r="AM536" i="2"/>
  <c r="AM534" i="2"/>
  <c r="AM532" i="2"/>
  <c r="AM541" i="2"/>
  <c r="AM539" i="2"/>
  <c r="AM537" i="2"/>
  <c r="AM535" i="2"/>
  <c r="AM533" i="2"/>
  <c r="AM531" i="2"/>
  <c r="AM529" i="2"/>
  <c r="AM526" i="2"/>
  <c r="AM524" i="2"/>
  <c r="AM522" i="2"/>
  <c r="AM520" i="2"/>
  <c r="AM518" i="2"/>
  <c r="AM516" i="2"/>
  <c r="AM514" i="2"/>
  <c r="AM512" i="2"/>
  <c r="AM530" i="2"/>
  <c r="AM528" i="2"/>
  <c r="AM527" i="2"/>
  <c r="AM525" i="2"/>
  <c r="AM523" i="2"/>
  <c r="AM521" i="2"/>
  <c r="AM519" i="2"/>
  <c r="AM517" i="2"/>
  <c r="AM515" i="2"/>
  <c r="AM513" i="2"/>
  <c r="AM511" i="2"/>
  <c r="AM509" i="2"/>
  <c r="X557" i="2"/>
  <c r="X555" i="2"/>
  <c r="X558" i="2"/>
  <c r="X556" i="2"/>
  <c r="X554" i="2"/>
  <c r="X553" i="2"/>
  <c r="X551" i="2"/>
  <c r="X549" i="2"/>
  <c r="X547" i="2"/>
  <c r="X545" i="2"/>
  <c r="X552" i="2"/>
  <c r="X550" i="2"/>
  <c r="X548" i="2"/>
  <c r="X546" i="2"/>
  <c r="X544" i="2"/>
  <c r="X542" i="2"/>
  <c r="X540" i="2"/>
  <c r="X538" i="2"/>
  <c r="X536" i="2"/>
  <c r="X534" i="2"/>
  <c r="X532" i="2"/>
  <c r="X543" i="2"/>
  <c r="X541" i="2"/>
  <c r="X539" i="2"/>
  <c r="X537" i="2"/>
  <c r="X535" i="2"/>
  <c r="X533" i="2"/>
  <c r="X531" i="2"/>
  <c r="X529" i="2"/>
  <c r="X530" i="2"/>
  <c r="X528" i="2"/>
  <c r="X526" i="2"/>
  <c r="X524" i="2"/>
  <c r="X522" i="2"/>
  <c r="X520" i="2"/>
  <c r="X518" i="2"/>
  <c r="X516" i="2"/>
  <c r="X514" i="2"/>
  <c r="X512" i="2"/>
  <c r="X527" i="2"/>
  <c r="X525" i="2"/>
  <c r="X523" i="2"/>
  <c r="X521" i="2"/>
  <c r="X519" i="2"/>
  <c r="X517" i="2"/>
  <c r="X515" i="2"/>
  <c r="X513" i="2"/>
  <c r="X511" i="2"/>
  <c r="X509" i="2"/>
  <c r="X508" i="2" s="1"/>
  <c r="X510" i="2"/>
  <c r="BX510" i="2"/>
  <c r="T152" i="1"/>
  <c r="T166" i="1" s="1"/>
  <c r="T180" i="1" s="1"/>
  <c r="P152" i="1"/>
  <c r="AQ58" i="1" l="1"/>
  <c r="C395" i="2"/>
  <c r="A341" i="2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X396" i="2"/>
  <c r="X340" i="2"/>
  <c r="BX284" i="2"/>
  <c r="BX340" i="2"/>
  <c r="X284" i="2"/>
  <c r="AM334" i="2"/>
  <c r="AM332" i="2"/>
  <c r="AM330" i="2"/>
  <c r="AM328" i="2"/>
  <c r="AM326" i="2"/>
  <c r="AM324" i="2"/>
  <c r="AM322" i="2"/>
  <c r="AM320" i="2"/>
  <c r="AM318" i="2"/>
  <c r="AM316" i="2"/>
  <c r="AM314" i="2"/>
  <c r="AM312" i="2"/>
  <c r="AM310" i="2"/>
  <c r="AM308" i="2"/>
  <c r="AM333" i="2"/>
  <c r="AM331" i="2"/>
  <c r="AM329" i="2"/>
  <c r="AM327" i="2"/>
  <c r="AM325" i="2"/>
  <c r="AM323" i="2"/>
  <c r="AM321" i="2"/>
  <c r="AM319" i="2"/>
  <c r="AM317" i="2"/>
  <c r="AM315" i="2"/>
  <c r="AM313" i="2"/>
  <c r="AM311" i="2"/>
  <c r="AM309" i="2"/>
  <c r="AM307" i="2"/>
  <c r="AM305" i="2"/>
  <c r="AM303" i="2"/>
  <c r="AM301" i="2"/>
  <c r="AM299" i="2"/>
  <c r="AM297" i="2"/>
  <c r="AM295" i="2"/>
  <c r="AM293" i="2"/>
  <c r="AM291" i="2"/>
  <c r="AM289" i="2"/>
  <c r="AM287" i="2"/>
  <c r="AM285" i="2"/>
  <c r="AM306" i="2"/>
  <c r="AM304" i="2"/>
  <c r="AM302" i="2"/>
  <c r="AM300" i="2"/>
  <c r="AM298" i="2"/>
  <c r="AM296" i="2"/>
  <c r="AM294" i="2"/>
  <c r="AM292" i="2"/>
  <c r="AM290" i="2"/>
  <c r="AM288" i="2"/>
  <c r="AM286" i="2"/>
  <c r="D450" i="2"/>
  <c r="S393" i="2"/>
  <c r="DR394" i="2" s="1"/>
  <c r="CA396" i="2"/>
  <c r="CJ340" i="2"/>
  <c r="AM4" i="2"/>
  <c r="AS2" i="2" s="1"/>
  <c r="BX508" i="2"/>
  <c r="AM508" i="2"/>
  <c r="AS506" i="2" s="1"/>
  <c r="X452" i="2"/>
  <c r="AM502" i="2"/>
  <c r="AM500" i="2"/>
  <c r="AM498" i="2"/>
  <c r="AM496" i="2"/>
  <c r="AM494" i="2"/>
  <c r="AM492" i="2"/>
  <c r="AM490" i="2"/>
  <c r="AM488" i="2"/>
  <c r="AM486" i="2"/>
  <c r="AM484" i="2"/>
  <c r="AM482" i="2"/>
  <c r="AM480" i="2"/>
  <c r="AM478" i="2"/>
  <c r="AM501" i="2"/>
  <c r="AM499" i="2"/>
  <c r="AM497" i="2"/>
  <c r="AM495" i="2"/>
  <c r="AM493" i="2"/>
  <c r="AM491" i="2"/>
  <c r="AM489" i="2"/>
  <c r="AM487" i="2"/>
  <c r="AM485" i="2"/>
  <c r="AM483" i="2"/>
  <c r="AM481" i="2"/>
  <c r="AM479" i="2"/>
  <c r="AM477" i="2"/>
  <c r="AM475" i="2"/>
  <c r="AM473" i="2"/>
  <c r="AM471" i="2"/>
  <c r="AM469" i="2"/>
  <c r="AM467" i="2"/>
  <c r="AM465" i="2"/>
  <c r="AM463" i="2"/>
  <c r="AM461" i="2"/>
  <c r="AM459" i="2"/>
  <c r="AM457" i="2"/>
  <c r="AM455" i="2"/>
  <c r="AM453" i="2"/>
  <c r="AM476" i="2"/>
  <c r="AM474" i="2"/>
  <c r="AM472" i="2"/>
  <c r="AM470" i="2"/>
  <c r="AM468" i="2"/>
  <c r="AM466" i="2"/>
  <c r="AM464" i="2"/>
  <c r="AM462" i="2"/>
  <c r="AM460" i="2"/>
  <c r="AM458" i="2"/>
  <c r="AM456" i="2"/>
  <c r="AM454" i="2"/>
  <c r="AM446" i="2"/>
  <c r="AM444" i="2"/>
  <c r="AM442" i="2"/>
  <c r="AM440" i="2"/>
  <c r="AM438" i="2"/>
  <c r="AM436" i="2"/>
  <c r="AM434" i="2"/>
  <c r="AM432" i="2"/>
  <c r="AM430" i="2"/>
  <c r="AM428" i="2"/>
  <c r="AM426" i="2"/>
  <c r="AM424" i="2"/>
  <c r="AM422" i="2"/>
  <c r="AM420" i="2"/>
  <c r="AM418" i="2"/>
  <c r="AM416" i="2"/>
  <c r="AM414" i="2"/>
  <c r="AM412" i="2"/>
  <c r="AM410" i="2"/>
  <c r="AM408" i="2"/>
  <c r="AM406" i="2"/>
  <c r="AM404" i="2"/>
  <c r="AM403" i="2"/>
  <c r="AM401" i="2"/>
  <c r="AM399" i="2"/>
  <c r="AM397" i="2"/>
  <c r="AM445" i="2"/>
  <c r="AM443" i="2"/>
  <c r="AM441" i="2"/>
  <c r="AM439" i="2"/>
  <c r="AM437" i="2"/>
  <c r="AM435" i="2"/>
  <c r="AM433" i="2"/>
  <c r="AM431" i="2"/>
  <c r="AM429" i="2"/>
  <c r="AM427" i="2"/>
  <c r="AM425" i="2"/>
  <c r="AM423" i="2"/>
  <c r="AM421" i="2"/>
  <c r="AM419" i="2"/>
  <c r="AM417" i="2"/>
  <c r="AM415" i="2"/>
  <c r="AM413" i="2"/>
  <c r="AM411" i="2"/>
  <c r="AM409" i="2"/>
  <c r="AM407" i="2"/>
  <c r="AM405" i="2"/>
  <c r="AM402" i="2"/>
  <c r="AM400" i="2"/>
  <c r="AM398" i="2"/>
  <c r="BX396" i="2"/>
  <c r="AT396" i="2"/>
  <c r="AM390" i="2"/>
  <c r="AM388" i="2"/>
  <c r="AM386" i="2"/>
  <c r="AM384" i="2"/>
  <c r="AM382" i="2"/>
  <c r="AM380" i="2"/>
  <c r="AM378" i="2"/>
  <c r="AM376" i="2"/>
  <c r="AM374" i="2"/>
  <c r="AM372" i="2"/>
  <c r="AM370" i="2"/>
  <c r="AM368" i="2"/>
  <c r="AM366" i="2"/>
  <c r="AM364" i="2"/>
  <c r="AM362" i="2"/>
  <c r="AM360" i="2"/>
  <c r="AM358" i="2"/>
  <c r="AM356" i="2"/>
  <c r="AM354" i="2"/>
  <c r="AM352" i="2"/>
  <c r="AM350" i="2"/>
  <c r="AM348" i="2"/>
  <c r="AM346" i="2"/>
  <c r="AM344" i="2"/>
  <c r="AM342" i="2"/>
  <c r="AM341" i="2"/>
  <c r="AM389" i="2"/>
  <c r="AM387" i="2"/>
  <c r="AM385" i="2"/>
  <c r="AM383" i="2"/>
  <c r="AM381" i="2"/>
  <c r="AM379" i="2"/>
  <c r="AM377" i="2"/>
  <c r="AM375" i="2"/>
  <c r="AM373" i="2"/>
  <c r="AM371" i="2"/>
  <c r="AM369" i="2"/>
  <c r="AM367" i="2"/>
  <c r="AM365" i="2"/>
  <c r="AM363" i="2"/>
  <c r="AM361" i="2"/>
  <c r="AM359" i="2"/>
  <c r="AM357" i="2"/>
  <c r="AM355" i="2"/>
  <c r="AM353" i="2"/>
  <c r="AM351" i="2"/>
  <c r="AM349" i="2"/>
  <c r="AM347" i="2"/>
  <c r="AM345" i="2"/>
  <c r="AM343" i="2"/>
  <c r="AT284" i="2"/>
  <c r="BX4" i="2"/>
  <c r="X4" i="2"/>
  <c r="X152" i="1"/>
  <c r="X166" i="1" s="1"/>
  <c r="X180" i="1" s="1"/>
  <c r="P166" i="1"/>
  <c r="P180" i="1" s="1"/>
  <c r="X165" i="1"/>
  <c r="X179" i="1" s="1"/>
  <c r="T165" i="1"/>
  <c r="T179" i="1" s="1"/>
  <c r="P165" i="1"/>
  <c r="P179" i="1" s="1"/>
  <c r="L173" i="1"/>
  <c r="L187" i="1" s="1"/>
  <c r="L171" i="1"/>
  <c r="L185" i="1" s="1"/>
  <c r="L169" i="1"/>
  <c r="L183" i="1" s="1"/>
  <c r="L167" i="1"/>
  <c r="L181" i="1" s="1"/>
  <c r="L165" i="1"/>
  <c r="L179" i="1" s="1"/>
  <c r="AQ59" i="1" l="1"/>
  <c r="C451" i="2"/>
  <c r="A397" i="2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M281" i="2"/>
  <c r="AM340" i="2"/>
  <c r="AS338" i="2" s="1"/>
  <c r="AM396" i="2"/>
  <c r="AS394" i="2" s="1"/>
  <c r="AM452" i="2"/>
  <c r="AS450" i="2" s="1"/>
  <c r="F283" i="2"/>
  <c r="CX335" i="2"/>
  <c r="AT283" i="2"/>
  <c r="CD331" i="2"/>
  <c r="CE331" i="2" s="1"/>
  <c r="CD327" i="2"/>
  <c r="CE327" i="2" s="1"/>
  <c r="CD323" i="2"/>
  <c r="CE323" i="2" s="1"/>
  <c r="CD319" i="2"/>
  <c r="CE319" i="2" s="1"/>
  <c r="CD315" i="2"/>
  <c r="CE315" i="2" s="1"/>
  <c r="CD311" i="2"/>
  <c r="CE311" i="2" s="1"/>
  <c r="CD307" i="2"/>
  <c r="CE307" i="2" s="1"/>
  <c r="CD332" i="2"/>
  <c r="CE332" i="2" s="1"/>
  <c r="CD328" i="2"/>
  <c r="CE328" i="2" s="1"/>
  <c r="CD324" i="2"/>
  <c r="CE324" i="2" s="1"/>
  <c r="CD320" i="2"/>
  <c r="CE320" i="2" s="1"/>
  <c r="CD316" i="2"/>
  <c r="CE316" i="2" s="1"/>
  <c r="CD312" i="2"/>
  <c r="CE312" i="2" s="1"/>
  <c r="CD308" i="2"/>
  <c r="CE308" i="2" s="1"/>
  <c r="CD304" i="2"/>
  <c r="CE304" i="2" s="1"/>
  <c r="CD300" i="2"/>
  <c r="CE300" i="2" s="1"/>
  <c r="CD296" i="2"/>
  <c r="CE296" i="2" s="1"/>
  <c r="CD292" i="2"/>
  <c r="CE292" i="2" s="1"/>
  <c r="CD288" i="2"/>
  <c r="CE288" i="2" s="1"/>
  <c r="CD303" i="2"/>
  <c r="CE303" i="2" s="1"/>
  <c r="CD299" i="2"/>
  <c r="CE299" i="2" s="1"/>
  <c r="CD295" i="2"/>
  <c r="CE295" i="2" s="1"/>
  <c r="CD291" i="2"/>
  <c r="CE291" i="2" s="1"/>
  <c r="CD287" i="2"/>
  <c r="CE287" i="2" s="1"/>
  <c r="CD333" i="2"/>
  <c r="CE333" i="2" s="1"/>
  <c r="CD329" i="2"/>
  <c r="CE329" i="2" s="1"/>
  <c r="CD325" i="2"/>
  <c r="CE325" i="2" s="1"/>
  <c r="CD321" i="2"/>
  <c r="CE321" i="2" s="1"/>
  <c r="CD317" i="2"/>
  <c r="CE317" i="2" s="1"/>
  <c r="CD313" i="2"/>
  <c r="CE313" i="2" s="1"/>
  <c r="CD309" i="2"/>
  <c r="CE309" i="2" s="1"/>
  <c r="CD334" i="2"/>
  <c r="CE334" i="2" s="1"/>
  <c r="CD330" i="2"/>
  <c r="CE330" i="2" s="1"/>
  <c r="CD326" i="2"/>
  <c r="CE326" i="2" s="1"/>
  <c r="CD322" i="2"/>
  <c r="CE322" i="2" s="1"/>
  <c r="CD318" i="2"/>
  <c r="CE318" i="2" s="1"/>
  <c r="CD314" i="2"/>
  <c r="CE314" i="2" s="1"/>
  <c r="CD310" i="2"/>
  <c r="CE310" i="2" s="1"/>
  <c r="CD306" i="2"/>
  <c r="CE306" i="2" s="1"/>
  <c r="CD302" i="2"/>
  <c r="CE302" i="2" s="1"/>
  <c r="CD298" i="2"/>
  <c r="CE298" i="2" s="1"/>
  <c r="CD294" i="2"/>
  <c r="CE294" i="2" s="1"/>
  <c r="CD290" i="2"/>
  <c r="CE290" i="2" s="1"/>
  <c r="CD286" i="2"/>
  <c r="CE286" i="2" s="1"/>
  <c r="CD305" i="2"/>
  <c r="CE305" i="2" s="1"/>
  <c r="CD301" i="2"/>
  <c r="CE301" i="2" s="1"/>
  <c r="CD297" i="2"/>
  <c r="CE297" i="2" s="1"/>
  <c r="CD293" i="2"/>
  <c r="CE293" i="2" s="1"/>
  <c r="CD289" i="2"/>
  <c r="CE289" i="2" s="1"/>
  <c r="CD285" i="2"/>
  <c r="CE285" i="2" s="1"/>
  <c r="BP281" i="2"/>
  <c r="DR284" i="2"/>
  <c r="CA452" i="2"/>
  <c r="CJ396" i="2"/>
  <c r="D506" i="2"/>
  <c r="S505" i="2" s="1"/>
  <c r="DR506" i="2" s="1"/>
  <c r="S449" i="2"/>
  <c r="DR450" i="2" s="1"/>
  <c r="AM284" i="2"/>
  <c r="AS282" i="2" s="1"/>
  <c r="G104" i="1"/>
  <c r="G132" i="1" s="1"/>
  <c r="P103" i="1"/>
  <c r="P131" i="1" s="1"/>
  <c r="U103" i="1"/>
  <c r="U131" i="1" s="1"/>
  <c r="P88" i="1"/>
  <c r="AQ60" i="1" l="1"/>
  <c r="C507" i="2"/>
  <c r="A453" i="2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Q127" i="1"/>
  <c r="Q125" i="1"/>
  <c r="Q123" i="1"/>
  <c r="Q121" i="1"/>
  <c r="Q119" i="1"/>
  <c r="Q117" i="1"/>
  <c r="Q115" i="1"/>
  <c r="Q113" i="1"/>
  <c r="Q111" i="1"/>
  <c r="Q109" i="1"/>
  <c r="Q110" i="1"/>
  <c r="Q80" i="1"/>
  <c r="Q128" i="1"/>
  <c r="Q126" i="1"/>
  <c r="Q124" i="1"/>
  <c r="Q122" i="1"/>
  <c r="Q120" i="1"/>
  <c r="Q118" i="1"/>
  <c r="Q116" i="1"/>
  <c r="Q114" i="1"/>
  <c r="Q112" i="1"/>
  <c r="Q108" i="1"/>
  <c r="P89" i="1"/>
  <c r="P90" i="1" s="1"/>
  <c r="P91" i="1" s="1"/>
  <c r="CE335" i="2"/>
  <c r="AT339" i="2"/>
  <c r="CD283" i="2"/>
  <c r="DG283" i="2"/>
  <c r="CW283" i="2"/>
  <c r="AU335" i="2"/>
  <c r="AV335" i="2"/>
  <c r="CA508" i="2"/>
  <c r="CJ508" i="2" s="1"/>
  <c r="CJ452" i="2"/>
  <c r="DR340" i="2"/>
  <c r="DU284" i="2"/>
  <c r="DS284" i="2"/>
  <c r="DT284" i="2"/>
  <c r="BP337" i="2"/>
  <c r="EB282" i="2"/>
  <c r="CX391" i="2"/>
  <c r="DH335" i="2"/>
  <c r="DC335" i="2"/>
  <c r="DB283" i="2"/>
  <c r="CA333" i="2"/>
  <c r="CA331" i="2"/>
  <c r="CA329" i="2"/>
  <c r="CA327" i="2"/>
  <c r="CA325" i="2"/>
  <c r="CA323" i="2"/>
  <c r="CA321" i="2"/>
  <c r="CA319" i="2"/>
  <c r="CA317" i="2"/>
  <c r="CA315" i="2"/>
  <c r="CA313" i="2"/>
  <c r="CA311" i="2"/>
  <c r="CA309" i="2"/>
  <c r="CA307" i="2"/>
  <c r="CA306" i="2"/>
  <c r="CA304" i="2"/>
  <c r="CA302" i="2"/>
  <c r="CA300" i="2"/>
  <c r="CA298" i="2"/>
  <c r="CA296" i="2"/>
  <c r="CA294" i="2"/>
  <c r="CA292" i="2"/>
  <c r="CA290" i="2"/>
  <c r="CA288" i="2"/>
  <c r="CA286" i="2"/>
  <c r="CA283" i="2"/>
  <c r="F339" i="2"/>
  <c r="CA334" i="2"/>
  <c r="CA332" i="2"/>
  <c r="CA330" i="2"/>
  <c r="CA328" i="2"/>
  <c r="CA326" i="2"/>
  <c r="CA324" i="2"/>
  <c r="CA322" i="2"/>
  <c r="CA320" i="2"/>
  <c r="CA318" i="2"/>
  <c r="CA316" i="2"/>
  <c r="CA314" i="2"/>
  <c r="CA312" i="2"/>
  <c r="CA310" i="2"/>
  <c r="CA308" i="2"/>
  <c r="CA305" i="2"/>
  <c r="CA303" i="2"/>
  <c r="CA301" i="2"/>
  <c r="CA299" i="2"/>
  <c r="CA297" i="2"/>
  <c r="CA295" i="2"/>
  <c r="CA293" i="2"/>
  <c r="CA291" i="2"/>
  <c r="CA289" i="2"/>
  <c r="CA287" i="2"/>
  <c r="CA285" i="2"/>
  <c r="AT335" i="2"/>
  <c r="AM337" i="2"/>
  <c r="DW282" i="2"/>
  <c r="BE283" i="2"/>
  <c r="P117" i="1"/>
  <c r="P118" i="1" s="1"/>
  <c r="P119" i="1" s="1"/>
  <c r="P120" i="1" s="1"/>
  <c r="P121" i="1" s="1"/>
  <c r="P126" i="1" s="1"/>
  <c r="P127" i="1" s="1"/>
  <c r="P128" i="1" s="1"/>
  <c r="AR53" i="1"/>
  <c r="AR54" i="1" s="1"/>
  <c r="AQ52" i="1"/>
  <c r="AQ61" i="1" l="1"/>
  <c r="A509" i="2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Q99" i="1"/>
  <c r="Q82" i="1"/>
  <c r="Q86" i="1"/>
  <c r="Q90" i="1"/>
  <c r="Q94" i="1"/>
  <c r="Q98" i="1"/>
  <c r="Q81" i="1"/>
  <c r="Q85" i="1"/>
  <c r="Q89" i="1"/>
  <c r="Q93" i="1"/>
  <c r="Q97" i="1"/>
  <c r="Q84" i="1"/>
  <c r="Q88" i="1"/>
  <c r="Q92" i="1"/>
  <c r="Q96" i="1"/>
  <c r="Q100" i="1"/>
  <c r="Q83" i="1"/>
  <c r="Q87" i="1"/>
  <c r="Q91" i="1"/>
  <c r="Q95" i="1"/>
  <c r="P92" i="1"/>
  <c r="P93" i="1" s="1"/>
  <c r="P94" i="1" s="1"/>
  <c r="P95" i="1" s="1"/>
  <c r="P96" i="1" s="1"/>
  <c r="P97" i="1" s="1"/>
  <c r="P98" i="1" s="1"/>
  <c r="P99" i="1" s="1"/>
  <c r="P100" i="1" s="1"/>
  <c r="G72" i="1"/>
  <c r="G100" i="1" s="1"/>
  <c r="G128" i="1" s="1"/>
  <c r="Q55" i="1"/>
  <c r="Q59" i="1"/>
  <c r="Q63" i="1"/>
  <c r="Q67" i="1"/>
  <c r="Q71" i="1"/>
  <c r="Q52" i="1"/>
  <c r="Q56" i="1"/>
  <c r="Q60" i="1"/>
  <c r="Q64" i="1"/>
  <c r="Q72" i="1"/>
  <c r="Q53" i="1"/>
  <c r="Q57" i="1"/>
  <c r="Q61" i="1"/>
  <c r="Q65" i="1"/>
  <c r="Q69" i="1"/>
  <c r="G71" i="1"/>
  <c r="G99" i="1" s="1"/>
  <c r="G127" i="1" s="1"/>
  <c r="Q54" i="1"/>
  <c r="Q58" i="1"/>
  <c r="Q62" i="1"/>
  <c r="Q66" i="1"/>
  <c r="Q70" i="1"/>
  <c r="G62" i="1"/>
  <c r="Q68" i="1"/>
  <c r="G70" i="1"/>
  <c r="G98" i="1" s="1"/>
  <c r="G126" i="1" s="1"/>
  <c r="AR55" i="1"/>
  <c r="AR56" i="1" s="1"/>
  <c r="AR57" i="1" s="1"/>
  <c r="AR58" i="1" s="1"/>
  <c r="AR59" i="1" s="1"/>
  <c r="AR60" i="1" s="1"/>
  <c r="AR61" i="1" s="1"/>
  <c r="CB335" i="2"/>
  <c r="CB285" i="2"/>
  <c r="CB289" i="2"/>
  <c r="CB293" i="2"/>
  <c r="CB297" i="2"/>
  <c r="CB301" i="2"/>
  <c r="CB305" i="2"/>
  <c r="CB310" i="2"/>
  <c r="CB314" i="2"/>
  <c r="CB318" i="2"/>
  <c r="CB322" i="2"/>
  <c r="CB326" i="2"/>
  <c r="CB330" i="2"/>
  <c r="CB334" i="2"/>
  <c r="CB288" i="2"/>
  <c r="CB292" i="2"/>
  <c r="CB296" i="2"/>
  <c r="CB300" i="2"/>
  <c r="CB304" i="2"/>
  <c r="CB307" i="2"/>
  <c r="CB311" i="2"/>
  <c r="CB315" i="2"/>
  <c r="CB319" i="2"/>
  <c r="CB323" i="2"/>
  <c r="CB327" i="2"/>
  <c r="CB331" i="2"/>
  <c r="CX447" i="2"/>
  <c r="DH391" i="2"/>
  <c r="DC391" i="2"/>
  <c r="BP393" i="2"/>
  <c r="EB338" i="2"/>
  <c r="DR396" i="2"/>
  <c r="DT340" i="2"/>
  <c r="DS340" i="2"/>
  <c r="DU340" i="2"/>
  <c r="BE339" i="2"/>
  <c r="CG333" i="2"/>
  <c r="CH333" i="2" s="1"/>
  <c r="CG331" i="2"/>
  <c r="CH331" i="2" s="1"/>
  <c r="CG329" i="2"/>
  <c r="CH329" i="2" s="1"/>
  <c r="CG327" i="2"/>
  <c r="CH327" i="2" s="1"/>
  <c r="CG325" i="2"/>
  <c r="CH325" i="2" s="1"/>
  <c r="CG323" i="2"/>
  <c r="CH323" i="2" s="1"/>
  <c r="CG321" i="2"/>
  <c r="CH321" i="2" s="1"/>
  <c r="CG319" i="2"/>
  <c r="CH319" i="2" s="1"/>
  <c r="CG317" i="2"/>
  <c r="CH317" i="2" s="1"/>
  <c r="CG315" i="2"/>
  <c r="CH315" i="2" s="1"/>
  <c r="CG313" i="2"/>
  <c r="CH313" i="2" s="1"/>
  <c r="CG311" i="2"/>
  <c r="CH311" i="2" s="1"/>
  <c r="CG309" i="2"/>
  <c r="CH309" i="2" s="1"/>
  <c r="CG307" i="2"/>
  <c r="CH307" i="2" s="1"/>
  <c r="CG306" i="2"/>
  <c r="CH306" i="2" s="1"/>
  <c r="CG304" i="2"/>
  <c r="CH304" i="2" s="1"/>
  <c r="CG302" i="2"/>
  <c r="CH302" i="2" s="1"/>
  <c r="CG300" i="2"/>
  <c r="CH300" i="2" s="1"/>
  <c r="CG298" i="2"/>
  <c r="CH298" i="2" s="1"/>
  <c r="CG296" i="2"/>
  <c r="CH296" i="2" s="1"/>
  <c r="CG294" i="2"/>
  <c r="CH294" i="2" s="1"/>
  <c r="CG292" i="2"/>
  <c r="CH292" i="2" s="1"/>
  <c r="CG290" i="2"/>
  <c r="CH290" i="2" s="1"/>
  <c r="CG288" i="2"/>
  <c r="CH288" i="2" s="1"/>
  <c r="CG286" i="2"/>
  <c r="CH286" i="2" s="1"/>
  <c r="CG283" i="2"/>
  <c r="CG334" i="2"/>
  <c r="CH334" i="2" s="1"/>
  <c r="CG332" i="2"/>
  <c r="CH332" i="2" s="1"/>
  <c r="CG330" i="2"/>
  <c r="CH330" i="2" s="1"/>
  <c r="CG328" i="2"/>
  <c r="CH328" i="2" s="1"/>
  <c r="CG326" i="2"/>
  <c r="CH326" i="2" s="1"/>
  <c r="CG324" i="2"/>
  <c r="CH324" i="2" s="1"/>
  <c r="CG322" i="2"/>
  <c r="CH322" i="2" s="1"/>
  <c r="CG320" i="2"/>
  <c r="CH320" i="2" s="1"/>
  <c r="CG318" i="2"/>
  <c r="CH318" i="2" s="1"/>
  <c r="CG316" i="2"/>
  <c r="CH316" i="2" s="1"/>
  <c r="CG314" i="2"/>
  <c r="CH314" i="2" s="1"/>
  <c r="CG312" i="2"/>
  <c r="CH312" i="2" s="1"/>
  <c r="CG310" i="2"/>
  <c r="CH310" i="2" s="1"/>
  <c r="CG308" i="2"/>
  <c r="CH308" i="2" s="1"/>
  <c r="CG305" i="2"/>
  <c r="CH305" i="2" s="1"/>
  <c r="CG303" i="2"/>
  <c r="CH303" i="2" s="1"/>
  <c r="CG301" i="2"/>
  <c r="CH301" i="2" s="1"/>
  <c r="CG299" i="2"/>
  <c r="CH299" i="2" s="1"/>
  <c r="CG297" i="2"/>
  <c r="CH297" i="2" s="1"/>
  <c r="CG295" i="2"/>
  <c r="CH295" i="2" s="1"/>
  <c r="CG293" i="2"/>
  <c r="CH293" i="2" s="1"/>
  <c r="CG291" i="2"/>
  <c r="CH291" i="2" s="1"/>
  <c r="CG289" i="2"/>
  <c r="CH289" i="2" s="1"/>
  <c r="CG287" i="2"/>
  <c r="CH287" i="2" s="1"/>
  <c r="CG285" i="2"/>
  <c r="CH285" i="2" s="1"/>
  <c r="AM393" i="2"/>
  <c r="DW338" i="2"/>
  <c r="BW335" i="2"/>
  <c r="AT391" i="2"/>
  <c r="CB287" i="2"/>
  <c r="CB291" i="2"/>
  <c r="CB295" i="2"/>
  <c r="CB299" i="2"/>
  <c r="CB303" i="2"/>
  <c r="CB308" i="2"/>
  <c r="CB312" i="2"/>
  <c r="CB316" i="2"/>
  <c r="CB320" i="2"/>
  <c r="CB324" i="2"/>
  <c r="CB328" i="2"/>
  <c r="CB332" i="2"/>
  <c r="CA389" i="2"/>
  <c r="CA387" i="2"/>
  <c r="CA385" i="2"/>
  <c r="CA383" i="2"/>
  <c r="CA381" i="2"/>
  <c r="CA379" i="2"/>
  <c r="CA377" i="2"/>
  <c r="CA375" i="2"/>
  <c r="CA373" i="2"/>
  <c r="CA371" i="2"/>
  <c r="CA369" i="2"/>
  <c r="CA367" i="2"/>
  <c r="CA365" i="2"/>
  <c r="CA363" i="2"/>
  <c r="CA361" i="2"/>
  <c r="CA359" i="2"/>
  <c r="CA357" i="2"/>
  <c r="CA355" i="2"/>
  <c r="CA353" i="2"/>
  <c r="CA351" i="2"/>
  <c r="CA349" i="2"/>
  <c r="CA347" i="2"/>
  <c r="CA345" i="2"/>
  <c r="CA343" i="2"/>
  <c r="CA341" i="2"/>
  <c r="F395" i="2"/>
  <c r="CA390" i="2"/>
  <c r="CA388" i="2"/>
  <c r="CA386" i="2"/>
  <c r="CA384" i="2"/>
  <c r="CA382" i="2"/>
  <c r="CA380" i="2"/>
  <c r="CA378" i="2"/>
  <c r="CA376" i="2"/>
  <c r="CA374" i="2"/>
  <c r="CA372" i="2"/>
  <c r="CA370" i="2"/>
  <c r="CA368" i="2"/>
  <c r="CA366" i="2"/>
  <c r="CA364" i="2"/>
  <c r="CA362" i="2"/>
  <c r="CA360" i="2"/>
  <c r="CA358" i="2"/>
  <c r="CA356" i="2"/>
  <c r="CA354" i="2"/>
  <c r="CA352" i="2"/>
  <c r="CA350" i="2"/>
  <c r="CA348" i="2"/>
  <c r="CA346" i="2"/>
  <c r="CA344" i="2"/>
  <c r="CA342" i="2"/>
  <c r="CA339" i="2"/>
  <c r="CJ286" i="2"/>
  <c r="CB286" i="2"/>
  <c r="CJ290" i="2"/>
  <c r="CB290" i="2"/>
  <c r="CJ294" i="2"/>
  <c r="CB294" i="2"/>
  <c r="CJ298" i="2"/>
  <c r="CB298" i="2"/>
  <c r="CJ302" i="2"/>
  <c r="CB302" i="2"/>
  <c r="CJ306" i="2"/>
  <c r="CB306" i="2"/>
  <c r="CJ309" i="2"/>
  <c r="CB309" i="2"/>
  <c r="CJ313" i="2"/>
  <c r="CB313" i="2"/>
  <c r="CJ317" i="2"/>
  <c r="CB317" i="2"/>
  <c r="CJ321" i="2"/>
  <c r="CB321" i="2"/>
  <c r="CJ325" i="2"/>
  <c r="CB325" i="2"/>
  <c r="CJ329" i="2"/>
  <c r="CB329" i="2"/>
  <c r="CJ333" i="2"/>
  <c r="CB333" i="2"/>
  <c r="DE334" i="2"/>
  <c r="DW334" i="2" s="1"/>
  <c r="DE332" i="2"/>
  <c r="DW332" i="2" s="1"/>
  <c r="DE330" i="2"/>
  <c r="DW330" i="2" s="1"/>
  <c r="DE328" i="2"/>
  <c r="DW328" i="2" s="1"/>
  <c r="DE326" i="2"/>
  <c r="DW326" i="2" s="1"/>
  <c r="DE324" i="2"/>
  <c r="DW324" i="2" s="1"/>
  <c r="DE322" i="2"/>
  <c r="DW322" i="2" s="1"/>
  <c r="DE320" i="2"/>
  <c r="DW320" i="2" s="1"/>
  <c r="DE318" i="2"/>
  <c r="DW318" i="2" s="1"/>
  <c r="DE316" i="2"/>
  <c r="DW316" i="2" s="1"/>
  <c r="DE314" i="2"/>
  <c r="DW314" i="2" s="1"/>
  <c r="DE312" i="2"/>
  <c r="DW312" i="2" s="1"/>
  <c r="DE310" i="2"/>
  <c r="DW310" i="2" s="1"/>
  <c r="DE308" i="2"/>
  <c r="DW308" i="2" s="1"/>
  <c r="DB339" i="2"/>
  <c r="DE305" i="2"/>
  <c r="DW305" i="2" s="1"/>
  <c r="DE303" i="2"/>
  <c r="DW303" i="2" s="1"/>
  <c r="DE301" i="2"/>
  <c r="DW301" i="2" s="1"/>
  <c r="DE299" i="2"/>
  <c r="DW299" i="2" s="1"/>
  <c r="DE297" i="2"/>
  <c r="DW297" i="2" s="1"/>
  <c r="DE295" i="2"/>
  <c r="DW295" i="2" s="1"/>
  <c r="DE293" i="2"/>
  <c r="DW293" i="2" s="1"/>
  <c r="DE291" i="2"/>
  <c r="DW291" i="2" s="1"/>
  <c r="DE289" i="2"/>
  <c r="DW289" i="2" s="1"/>
  <c r="DE287" i="2"/>
  <c r="DW287" i="2" s="1"/>
  <c r="DE285" i="2"/>
  <c r="DE333" i="2"/>
  <c r="DW333" i="2" s="1"/>
  <c r="DE331" i="2"/>
  <c r="DW331" i="2" s="1"/>
  <c r="DE329" i="2"/>
  <c r="DW329" i="2" s="1"/>
  <c r="DE327" i="2"/>
  <c r="DW327" i="2" s="1"/>
  <c r="DE325" i="2"/>
  <c r="DW325" i="2" s="1"/>
  <c r="DE323" i="2"/>
  <c r="DW323" i="2" s="1"/>
  <c r="DE321" i="2"/>
  <c r="DW321" i="2" s="1"/>
  <c r="DE319" i="2"/>
  <c r="DW319" i="2" s="1"/>
  <c r="DE317" i="2"/>
  <c r="DW317" i="2" s="1"/>
  <c r="DE315" i="2"/>
  <c r="DW315" i="2" s="1"/>
  <c r="DE313" i="2"/>
  <c r="DW313" i="2" s="1"/>
  <c r="DE311" i="2"/>
  <c r="DW311" i="2" s="1"/>
  <c r="DE309" i="2"/>
  <c r="DW309" i="2" s="1"/>
  <c r="DE307" i="2"/>
  <c r="DW307" i="2" s="1"/>
  <c r="DE306" i="2"/>
  <c r="DW306" i="2" s="1"/>
  <c r="DE304" i="2"/>
  <c r="DW304" i="2" s="1"/>
  <c r="DE302" i="2"/>
  <c r="DW302" i="2" s="1"/>
  <c r="DE300" i="2"/>
  <c r="DW300" i="2" s="1"/>
  <c r="DE298" i="2"/>
  <c r="DW298" i="2" s="1"/>
  <c r="DE296" i="2"/>
  <c r="DW296" i="2" s="1"/>
  <c r="DE294" i="2"/>
  <c r="DW294" i="2" s="1"/>
  <c r="DE292" i="2"/>
  <c r="DW292" i="2" s="1"/>
  <c r="DE290" i="2"/>
  <c r="DW290" i="2" s="1"/>
  <c r="DE288" i="2"/>
  <c r="DW288" i="2" s="1"/>
  <c r="DE286" i="2"/>
  <c r="DW286" i="2" s="1"/>
  <c r="DE283" i="2"/>
  <c r="BY335" i="2"/>
  <c r="AV391" i="2"/>
  <c r="AU391" i="2"/>
  <c r="BX335" i="2"/>
  <c r="CZ333" i="2"/>
  <c r="DR333" i="2" s="1"/>
  <c r="CZ331" i="2"/>
  <c r="DR331" i="2" s="1"/>
  <c r="CZ329" i="2"/>
  <c r="DR329" i="2" s="1"/>
  <c r="CZ327" i="2"/>
  <c r="DR327" i="2" s="1"/>
  <c r="CZ325" i="2"/>
  <c r="DR325" i="2" s="1"/>
  <c r="CZ323" i="2"/>
  <c r="DR323" i="2" s="1"/>
  <c r="CZ321" i="2"/>
  <c r="DR321" i="2" s="1"/>
  <c r="CZ319" i="2"/>
  <c r="DR319" i="2" s="1"/>
  <c r="CZ317" i="2"/>
  <c r="DR317" i="2" s="1"/>
  <c r="CZ315" i="2"/>
  <c r="DR315" i="2" s="1"/>
  <c r="CZ313" i="2"/>
  <c r="DR313" i="2" s="1"/>
  <c r="CZ311" i="2"/>
  <c r="DR311" i="2" s="1"/>
  <c r="CZ309" i="2"/>
  <c r="DR309" i="2" s="1"/>
  <c r="CZ307" i="2"/>
  <c r="DR307" i="2" s="1"/>
  <c r="CW339" i="2"/>
  <c r="CZ306" i="2"/>
  <c r="DR306" i="2" s="1"/>
  <c r="CZ304" i="2"/>
  <c r="DR304" i="2" s="1"/>
  <c r="CZ302" i="2"/>
  <c r="DR302" i="2" s="1"/>
  <c r="CZ300" i="2"/>
  <c r="DR300" i="2" s="1"/>
  <c r="CZ298" i="2"/>
  <c r="DR298" i="2" s="1"/>
  <c r="CZ296" i="2"/>
  <c r="DR296" i="2" s="1"/>
  <c r="CZ294" i="2"/>
  <c r="DR294" i="2" s="1"/>
  <c r="CZ292" i="2"/>
  <c r="DR292" i="2" s="1"/>
  <c r="CZ290" i="2"/>
  <c r="DR290" i="2" s="1"/>
  <c r="CZ288" i="2"/>
  <c r="DR288" i="2" s="1"/>
  <c r="CZ286" i="2"/>
  <c r="DR286" i="2" s="1"/>
  <c r="CZ334" i="2"/>
  <c r="DR334" i="2" s="1"/>
  <c r="CZ332" i="2"/>
  <c r="DR332" i="2" s="1"/>
  <c r="CZ330" i="2"/>
  <c r="DR330" i="2" s="1"/>
  <c r="CZ328" i="2"/>
  <c r="DR328" i="2" s="1"/>
  <c r="CZ326" i="2"/>
  <c r="DR326" i="2" s="1"/>
  <c r="CZ324" i="2"/>
  <c r="DR324" i="2" s="1"/>
  <c r="CZ322" i="2"/>
  <c r="DR322" i="2" s="1"/>
  <c r="CZ320" i="2"/>
  <c r="DR320" i="2" s="1"/>
  <c r="CZ318" i="2"/>
  <c r="DR318" i="2" s="1"/>
  <c r="CZ316" i="2"/>
  <c r="DR316" i="2" s="1"/>
  <c r="CZ314" i="2"/>
  <c r="DR314" i="2" s="1"/>
  <c r="CZ312" i="2"/>
  <c r="DR312" i="2" s="1"/>
  <c r="CZ310" i="2"/>
  <c r="DR310" i="2" s="1"/>
  <c r="CZ308" i="2"/>
  <c r="DR308" i="2" s="1"/>
  <c r="CZ305" i="2"/>
  <c r="DR305" i="2" s="1"/>
  <c r="CZ303" i="2"/>
  <c r="DR303" i="2" s="1"/>
  <c r="CZ301" i="2"/>
  <c r="DR301" i="2" s="1"/>
  <c r="CZ299" i="2"/>
  <c r="DR299" i="2" s="1"/>
  <c r="CZ297" i="2"/>
  <c r="DR297" i="2" s="1"/>
  <c r="CZ295" i="2"/>
  <c r="DR295" i="2" s="1"/>
  <c r="CZ293" i="2"/>
  <c r="DR293" i="2" s="1"/>
  <c r="CZ291" i="2"/>
  <c r="DR291" i="2" s="1"/>
  <c r="CZ289" i="2"/>
  <c r="DR289" i="2" s="1"/>
  <c r="CZ287" i="2"/>
  <c r="DR287" i="2" s="1"/>
  <c r="CZ285" i="2"/>
  <c r="CZ283" i="2"/>
  <c r="DJ333" i="2"/>
  <c r="EB333" i="2" s="1"/>
  <c r="DJ331" i="2"/>
  <c r="EB331" i="2" s="1"/>
  <c r="DJ329" i="2"/>
  <c r="EB329" i="2" s="1"/>
  <c r="DJ327" i="2"/>
  <c r="EB327" i="2" s="1"/>
  <c r="DJ325" i="2"/>
  <c r="EB325" i="2" s="1"/>
  <c r="DJ323" i="2"/>
  <c r="EB323" i="2" s="1"/>
  <c r="DJ321" i="2"/>
  <c r="EB321" i="2" s="1"/>
  <c r="DJ319" i="2"/>
  <c r="EB319" i="2" s="1"/>
  <c r="DJ317" i="2"/>
  <c r="EB317" i="2" s="1"/>
  <c r="DJ315" i="2"/>
  <c r="EB315" i="2" s="1"/>
  <c r="DJ313" i="2"/>
  <c r="EB313" i="2" s="1"/>
  <c r="DJ311" i="2"/>
  <c r="EB311" i="2" s="1"/>
  <c r="DJ309" i="2"/>
  <c r="EB309" i="2" s="1"/>
  <c r="DJ307" i="2"/>
  <c r="EB307" i="2" s="1"/>
  <c r="DG339" i="2"/>
  <c r="DJ306" i="2"/>
  <c r="EB306" i="2" s="1"/>
  <c r="DJ304" i="2"/>
  <c r="EB304" i="2" s="1"/>
  <c r="DJ302" i="2"/>
  <c r="EB302" i="2" s="1"/>
  <c r="DJ300" i="2"/>
  <c r="EB300" i="2" s="1"/>
  <c r="DJ298" i="2"/>
  <c r="EB298" i="2" s="1"/>
  <c r="DJ296" i="2"/>
  <c r="EB296" i="2" s="1"/>
  <c r="DJ294" i="2"/>
  <c r="EB294" i="2" s="1"/>
  <c r="DJ292" i="2"/>
  <c r="EB292" i="2" s="1"/>
  <c r="DJ290" i="2"/>
  <c r="EB290" i="2" s="1"/>
  <c r="DJ288" i="2"/>
  <c r="EB288" i="2" s="1"/>
  <c r="DJ286" i="2"/>
  <c r="EB286" i="2" s="1"/>
  <c r="DJ334" i="2"/>
  <c r="EB334" i="2" s="1"/>
  <c r="DJ332" i="2"/>
  <c r="EB332" i="2" s="1"/>
  <c r="DJ330" i="2"/>
  <c r="EB330" i="2" s="1"/>
  <c r="DJ328" i="2"/>
  <c r="EB328" i="2" s="1"/>
  <c r="DJ326" i="2"/>
  <c r="EB326" i="2" s="1"/>
  <c r="DJ324" i="2"/>
  <c r="EB324" i="2" s="1"/>
  <c r="DJ322" i="2"/>
  <c r="EB322" i="2" s="1"/>
  <c r="DJ320" i="2"/>
  <c r="EB320" i="2" s="1"/>
  <c r="DJ318" i="2"/>
  <c r="EB318" i="2" s="1"/>
  <c r="DJ316" i="2"/>
  <c r="EB316" i="2" s="1"/>
  <c r="DJ314" i="2"/>
  <c r="EB314" i="2" s="1"/>
  <c r="DJ312" i="2"/>
  <c r="EB312" i="2" s="1"/>
  <c r="DJ310" i="2"/>
  <c r="EB310" i="2" s="1"/>
  <c r="DJ308" i="2"/>
  <c r="EB308" i="2" s="1"/>
  <c r="DJ305" i="2"/>
  <c r="EB305" i="2" s="1"/>
  <c r="DJ303" i="2"/>
  <c r="EB303" i="2" s="1"/>
  <c r="DJ301" i="2"/>
  <c r="EB301" i="2" s="1"/>
  <c r="DJ299" i="2"/>
  <c r="EB299" i="2" s="1"/>
  <c r="DJ297" i="2"/>
  <c r="EB297" i="2" s="1"/>
  <c r="DJ295" i="2"/>
  <c r="EB295" i="2" s="1"/>
  <c r="DJ293" i="2"/>
  <c r="EB293" i="2" s="1"/>
  <c r="DJ291" i="2"/>
  <c r="EB291" i="2" s="1"/>
  <c r="DJ289" i="2"/>
  <c r="EB289" i="2" s="1"/>
  <c r="DJ287" i="2"/>
  <c r="EB287" i="2" s="1"/>
  <c r="DJ285" i="2"/>
  <c r="DJ283" i="2"/>
  <c r="AT395" i="2"/>
  <c r="CD339" i="2"/>
  <c r="CD385" i="2"/>
  <c r="CE385" i="2" s="1"/>
  <c r="CD377" i="2"/>
  <c r="CE377" i="2" s="1"/>
  <c r="CD369" i="2"/>
  <c r="CE369" i="2" s="1"/>
  <c r="CD361" i="2"/>
  <c r="CE361" i="2" s="1"/>
  <c r="CD353" i="2"/>
  <c r="CE353" i="2" s="1"/>
  <c r="CD345" i="2"/>
  <c r="CE345" i="2" s="1"/>
  <c r="CD386" i="2"/>
  <c r="CE386" i="2" s="1"/>
  <c r="CD378" i="2"/>
  <c r="CE378" i="2" s="1"/>
  <c r="CD370" i="2"/>
  <c r="CE370" i="2" s="1"/>
  <c r="CD362" i="2"/>
  <c r="CE362" i="2" s="1"/>
  <c r="CD354" i="2"/>
  <c r="CE354" i="2" s="1"/>
  <c r="CD346" i="2"/>
  <c r="CE346" i="2" s="1"/>
  <c r="CD387" i="2"/>
  <c r="CE387" i="2" s="1"/>
  <c r="CD379" i="2"/>
  <c r="CE379" i="2" s="1"/>
  <c r="CD371" i="2"/>
  <c r="CE371" i="2" s="1"/>
  <c r="CD363" i="2"/>
  <c r="CE363" i="2" s="1"/>
  <c r="CD355" i="2"/>
  <c r="CE355" i="2" s="1"/>
  <c r="CD347" i="2"/>
  <c r="CE347" i="2" s="1"/>
  <c r="CD388" i="2"/>
  <c r="CE388" i="2" s="1"/>
  <c r="CD380" i="2"/>
  <c r="CE380" i="2" s="1"/>
  <c r="CD372" i="2"/>
  <c r="CE372" i="2" s="1"/>
  <c r="CD364" i="2"/>
  <c r="CE364" i="2" s="1"/>
  <c r="CD356" i="2"/>
  <c r="CE356" i="2" s="1"/>
  <c r="CD348" i="2"/>
  <c r="CE348" i="2" s="1"/>
  <c r="CD389" i="2"/>
  <c r="CE389" i="2" s="1"/>
  <c r="CD381" i="2"/>
  <c r="CE381" i="2" s="1"/>
  <c r="CD373" i="2"/>
  <c r="CE373" i="2" s="1"/>
  <c r="CD365" i="2"/>
  <c r="CE365" i="2" s="1"/>
  <c r="CD357" i="2"/>
  <c r="CE357" i="2" s="1"/>
  <c r="CD349" i="2"/>
  <c r="CE349" i="2" s="1"/>
  <c r="CD341" i="2"/>
  <c r="CE341" i="2" s="1"/>
  <c r="CD390" i="2"/>
  <c r="CE390" i="2" s="1"/>
  <c r="CD382" i="2"/>
  <c r="CE382" i="2" s="1"/>
  <c r="CD374" i="2"/>
  <c r="CE374" i="2" s="1"/>
  <c r="CD366" i="2"/>
  <c r="CE366" i="2" s="1"/>
  <c r="CD358" i="2"/>
  <c r="CE358" i="2" s="1"/>
  <c r="CD350" i="2"/>
  <c r="CE350" i="2" s="1"/>
  <c r="CD342" i="2"/>
  <c r="CE342" i="2" s="1"/>
  <c r="CD383" i="2"/>
  <c r="CE383" i="2" s="1"/>
  <c r="CD375" i="2"/>
  <c r="CE375" i="2" s="1"/>
  <c r="CD367" i="2"/>
  <c r="CE367" i="2" s="1"/>
  <c r="CD359" i="2"/>
  <c r="CE359" i="2" s="1"/>
  <c r="CD351" i="2"/>
  <c r="CE351" i="2" s="1"/>
  <c r="CD343" i="2"/>
  <c r="CE343" i="2" s="1"/>
  <c r="CD384" i="2"/>
  <c r="CE384" i="2" s="1"/>
  <c r="CD376" i="2"/>
  <c r="CE376" i="2" s="1"/>
  <c r="CD368" i="2"/>
  <c r="CE368" i="2" s="1"/>
  <c r="CD360" i="2"/>
  <c r="CE360" i="2" s="1"/>
  <c r="CD352" i="2"/>
  <c r="CE352" i="2" s="1"/>
  <c r="CD344" i="2"/>
  <c r="CE344" i="2" s="1"/>
  <c r="P53" i="1"/>
  <c r="P54" i="1" s="1"/>
  <c r="G130" i="1"/>
  <c r="CJ332" i="2" l="1"/>
  <c r="CJ328" i="2"/>
  <c r="CJ324" i="2"/>
  <c r="CJ320" i="2"/>
  <c r="CJ316" i="2"/>
  <c r="CJ312" i="2"/>
  <c r="CJ308" i="2"/>
  <c r="CJ303" i="2"/>
  <c r="CJ299" i="2"/>
  <c r="CJ295" i="2"/>
  <c r="CJ291" i="2"/>
  <c r="CJ287" i="2"/>
  <c r="P55" i="1"/>
  <c r="P56" i="1" s="1"/>
  <c r="P57" i="1" s="1"/>
  <c r="P58" i="1" s="1"/>
  <c r="P59" i="1" s="1"/>
  <c r="P60" i="1" s="1"/>
  <c r="CE391" i="2"/>
  <c r="AT451" i="2"/>
  <c r="CD395" i="2"/>
  <c r="CD445" i="2"/>
  <c r="CE445" i="2" s="1"/>
  <c r="CD437" i="2"/>
  <c r="CE437" i="2" s="1"/>
  <c r="CD429" i="2"/>
  <c r="CE429" i="2" s="1"/>
  <c r="CD421" i="2"/>
  <c r="CE421" i="2" s="1"/>
  <c r="CD413" i="2"/>
  <c r="CE413" i="2" s="1"/>
  <c r="CD405" i="2"/>
  <c r="CE405" i="2" s="1"/>
  <c r="CD446" i="2"/>
  <c r="CE446" i="2" s="1"/>
  <c r="CD438" i="2"/>
  <c r="CE438" i="2" s="1"/>
  <c r="CD430" i="2"/>
  <c r="CE430" i="2" s="1"/>
  <c r="CD422" i="2"/>
  <c r="CE422" i="2" s="1"/>
  <c r="CD414" i="2"/>
  <c r="CE414" i="2" s="1"/>
  <c r="CD406" i="2"/>
  <c r="CE406" i="2" s="1"/>
  <c r="CD399" i="2"/>
  <c r="CE399" i="2" s="1"/>
  <c r="CD439" i="2"/>
  <c r="CE439" i="2" s="1"/>
  <c r="CD431" i="2"/>
  <c r="CE431" i="2" s="1"/>
  <c r="CD423" i="2"/>
  <c r="CE423" i="2" s="1"/>
  <c r="CD415" i="2"/>
  <c r="CE415" i="2" s="1"/>
  <c r="CD407" i="2"/>
  <c r="CE407" i="2" s="1"/>
  <c r="CD398" i="2"/>
  <c r="CE398" i="2" s="1"/>
  <c r="CD440" i="2"/>
  <c r="CE440" i="2" s="1"/>
  <c r="CD432" i="2"/>
  <c r="CE432" i="2" s="1"/>
  <c r="CD424" i="2"/>
  <c r="CE424" i="2" s="1"/>
  <c r="CD416" i="2"/>
  <c r="CE416" i="2" s="1"/>
  <c r="CD408" i="2"/>
  <c r="CE408" i="2" s="1"/>
  <c r="CD401" i="2"/>
  <c r="CE401" i="2" s="1"/>
  <c r="CD441" i="2"/>
  <c r="CE441" i="2" s="1"/>
  <c r="CD433" i="2"/>
  <c r="CE433" i="2" s="1"/>
  <c r="CD425" i="2"/>
  <c r="CE425" i="2" s="1"/>
  <c r="CD417" i="2"/>
  <c r="CE417" i="2" s="1"/>
  <c r="CD409" i="2"/>
  <c r="CE409" i="2" s="1"/>
  <c r="CD400" i="2"/>
  <c r="CE400" i="2" s="1"/>
  <c r="CD442" i="2"/>
  <c r="CE442" i="2" s="1"/>
  <c r="CD434" i="2"/>
  <c r="CE434" i="2" s="1"/>
  <c r="CD426" i="2"/>
  <c r="CE426" i="2" s="1"/>
  <c r="CD418" i="2"/>
  <c r="CE418" i="2" s="1"/>
  <c r="CD410" i="2"/>
  <c r="CE410" i="2" s="1"/>
  <c r="CD403" i="2"/>
  <c r="CE403" i="2" s="1"/>
  <c r="CD443" i="2"/>
  <c r="CE443" i="2" s="1"/>
  <c r="CD435" i="2"/>
  <c r="CE435" i="2" s="1"/>
  <c r="CD427" i="2"/>
  <c r="CE427" i="2" s="1"/>
  <c r="CD419" i="2"/>
  <c r="CE419" i="2" s="1"/>
  <c r="CD411" i="2"/>
  <c r="CE411" i="2" s="1"/>
  <c r="CD402" i="2"/>
  <c r="CE402" i="2" s="1"/>
  <c r="CD444" i="2"/>
  <c r="CE444" i="2" s="1"/>
  <c r="CD436" i="2"/>
  <c r="CE436" i="2" s="1"/>
  <c r="CD428" i="2"/>
  <c r="CE428" i="2" s="1"/>
  <c r="CD420" i="2"/>
  <c r="CE420" i="2" s="1"/>
  <c r="CD412" i="2"/>
  <c r="CE412" i="2" s="1"/>
  <c r="CD404" i="2"/>
  <c r="CE404" i="2" s="1"/>
  <c r="CD397" i="2"/>
  <c r="CE397" i="2" s="1"/>
  <c r="CE447" i="2" s="1"/>
  <c r="EB285" i="2"/>
  <c r="EB335" i="2" s="1"/>
  <c r="DJ335" i="2"/>
  <c r="DJ389" i="2"/>
  <c r="EB389" i="2" s="1"/>
  <c r="DJ387" i="2"/>
  <c r="EB387" i="2" s="1"/>
  <c r="DJ385" i="2"/>
  <c r="EB385" i="2" s="1"/>
  <c r="DJ383" i="2"/>
  <c r="EB383" i="2" s="1"/>
  <c r="DJ381" i="2"/>
  <c r="EB381" i="2" s="1"/>
  <c r="DJ379" i="2"/>
  <c r="EB379" i="2" s="1"/>
  <c r="DJ377" i="2"/>
  <c r="EB377" i="2" s="1"/>
  <c r="DJ375" i="2"/>
  <c r="EB375" i="2" s="1"/>
  <c r="DJ373" i="2"/>
  <c r="EB373" i="2" s="1"/>
  <c r="DJ371" i="2"/>
  <c r="EB371" i="2" s="1"/>
  <c r="DJ369" i="2"/>
  <c r="EB369" i="2" s="1"/>
  <c r="DJ367" i="2"/>
  <c r="EB367" i="2" s="1"/>
  <c r="DJ365" i="2"/>
  <c r="EB365" i="2" s="1"/>
  <c r="DJ363" i="2"/>
  <c r="EB363" i="2" s="1"/>
  <c r="DJ361" i="2"/>
  <c r="EB361" i="2" s="1"/>
  <c r="DJ359" i="2"/>
  <c r="EB359" i="2" s="1"/>
  <c r="DJ357" i="2"/>
  <c r="EB357" i="2" s="1"/>
  <c r="DJ355" i="2"/>
  <c r="EB355" i="2" s="1"/>
  <c r="DJ353" i="2"/>
  <c r="EB353" i="2" s="1"/>
  <c r="DJ351" i="2"/>
  <c r="EB351" i="2" s="1"/>
  <c r="DJ349" i="2"/>
  <c r="EB349" i="2" s="1"/>
  <c r="DJ347" i="2"/>
  <c r="EB347" i="2" s="1"/>
  <c r="DJ345" i="2"/>
  <c r="EB345" i="2" s="1"/>
  <c r="DJ343" i="2"/>
  <c r="EB343" i="2" s="1"/>
  <c r="DJ341" i="2"/>
  <c r="DJ339" i="2"/>
  <c r="DJ390" i="2"/>
  <c r="EB390" i="2" s="1"/>
  <c r="DJ388" i="2"/>
  <c r="EB388" i="2" s="1"/>
  <c r="DJ386" i="2"/>
  <c r="EB386" i="2" s="1"/>
  <c r="DJ384" i="2"/>
  <c r="EB384" i="2" s="1"/>
  <c r="DJ382" i="2"/>
  <c r="EB382" i="2" s="1"/>
  <c r="DJ380" i="2"/>
  <c r="EB380" i="2" s="1"/>
  <c r="DJ378" i="2"/>
  <c r="EB378" i="2" s="1"/>
  <c r="DJ376" i="2"/>
  <c r="EB376" i="2" s="1"/>
  <c r="DJ374" i="2"/>
  <c r="EB374" i="2" s="1"/>
  <c r="DJ372" i="2"/>
  <c r="EB372" i="2" s="1"/>
  <c r="DJ370" i="2"/>
  <c r="EB370" i="2" s="1"/>
  <c r="DJ368" i="2"/>
  <c r="EB368" i="2" s="1"/>
  <c r="DJ366" i="2"/>
  <c r="EB366" i="2" s="1"/>
  <c r="DJ364" i="2"/>
  <c r="EB364" i="2" s="1"/>
  <c r="DJ362" i="2"/>
  <c r="EB362" i="2" s="1"/>
  <c r="DJ360" i="2"/>
  <c r="EB360" i="2" s="1"/>
  <c r="DJ358" i="2"/>
  <c r="EB358" i="2" s="1"/>
  <c r="DJ356" i="2"/>
  <c r="EB356" i="2" s="1"/>
  <c r="DJ354" i="2"/>
  <c r="EB354" i="2" s="1"/>
  <c r="DJ352" i="2"/>
  <c r="EB352" i="2" s="1"/>
  <c r="DJ350" i="2"/>
  <c r="EB350" i="2" s="1"/>
  <c r="DJ348" i="2"/>
  <c r="EB348" i="2" s="1"/>
  <c r="DJ346" i="2"/>
  <c r="EB346" i="2" s="1"/>
  <c r="DJ344" i="2"/>
  <c r="EB344" i="2" s="1"/>
  <c r="DJ342" i="2"/>
  <c r="EB342" i="2" s="1"/>
  <c r="DG395" i="2"/>
  <c r="DR285" i="2"/>
  <c r="DR335" i="2" s="1"/>
  <c r="CZ335" i="2"/>
  <c r="CZ389" i="2"/>
  <c r="DR389" i="2" s="1"/>
  <c r="CZ387" i="2"/>
  <c r="DR387" i="2" s="1"/>
  <c r="CZ385" i="2"/>
  <c r="DR385" i="2" s="1"/>
  <c r="CZ383" i="2"/>
  <c r="DR383" i="2" s="1"/>
  <c r="CZ381" i="2"/>
  <c r="DR381" i="2" s="1"/>
  <c r="CZ379" i="2"/>
  <c r="DR379" i="2" s="1"/>
  <c r="CZ377" i="2"/>
  <c r="DR377" i="2" s="1"/>
  <c r="CZ375" i="2"/>
  <c r="DR375" i="2" s="1"/>
  <c r="CZ373" i="2"/>
  <c r="DR373" i="2" s="1"/>
  <c r="CZ371" i="2"/>
  <c r="DR371" i="2" s="1"/>
  <c r="CZ369" i="2"/>
  <c r="DR369" i="2" s="1"/>
  <c r="CZ367" i="2"/>
  <c r="DR367" i="2" s="1"/>
  <c r="CZ365" i="2"/>
  <c r="DR365" i="2" s="1"/>
  <c r="CZ363" i="2"/>
  <c r="DR363" i="2" s="1"/>
  <c r="CZ361" i="2"/>
  <c r="DR361" i="2" s="1"/>
  <c r="CZ359" i="2"/>
  <c r="DR359" i="2" s="1"/>
  <c r="CZ357" i="2"/>
  <c r="DR357" i="2" s="1"/>
  <c r="CZ355" i="2"/>
  <c r="DR355" i="2" s="1"/>
  <c r="CZ353" i="2"/>
  <c r="DR353" i="2" s="1"/>
  <c r="CZ351" i="2"/>
  <c r="DR351" i="2" s="1"/>
  <c r="CZ349" i="2"/>
  <c r="DR349" i="2" s="1"/>
  <c r="CZ347" i="2"/>
  <c r="DR347" i="2" s="1"/>
  <c r="CZ345" i="2"/>
  <c r="DR345" i="2" s="1"/>
  <c r="CZ343" i="2"/>
  <c r="DR343" i="2" s="1"/>
  <c r="CZ341" i="2"/>
  <c r="CZ339" i="2"/>
  <c r="CZ390" i="2"/>
  <c r="DR390" i="2" s="1"/>
  <c r="CZ388" i="2"/>
  <c r="DR388" i="2" s="1"/>
  <c r="CZ386" i="2"/>
  <c r="DR386" i="2" s="1"/>
  <c r="CZ384" i="2"/>
  <c r="DR384" i="2" s="1"/>
  <c r="CZ382" i="2"/>
  <c r="DR382" i="2" s="1"/>
  <c r="CZ380" i="2"/>
  <c r="DR380" i="2" s="1"/>
  <c r="CZ378" i="2"/>
  <c r="DR378" i="2" s="1"/>
  <c r="CZ376" i="2"/>
  <c r="DR376" i="2" s="1"/>
  <c r="CZ374" i="2"/>
  <c r="DR374" i="2" s="1"/>
  <c r="CZ372" i="2"/>
  <c r="DR372" i="2" s="1"/>
  <c r="CZ370" i="2"/>
  <c r="DR370" i="2" s="1"/>
  <c r="CZ368" i="2"/>
  <c r="DR368" i="2" s="1"/>
  <c r="CZ366" i="2"/>
  <c r="DR366" i="2" s="1"/>
  <c r="CZ364" i="2"/>
  <c r="DR364" i="2" s="1"/>
  <c r="CZ362" i="2"/>
  <c r="DR362" i="2" s="1"/>
  <c r="CZ360" i="2"/>
  <c r="DR360" i="2" s="1"/>
  <c r="CZ358" i="2"/>
  <c r="DR358" i="2" s="1"/>
  <c r="CZ356" i="2"/>
  <c r="DR356" i="2" s="1"/>
  <c r="CZ354" i="2"/>
  <c r="DR354" i="2" s="1"/>
  <c r="CZ352" i="2"/>
  <c r="DR352" i="2" s="1"/>
  <c r="CZ350" i="2"/>
  <c r="DR350" i="2" s="1"/>
  <c r="CZ348" i="2"/>
  <c r="DR348" i="2" s="1"/>
  <c r="CZ346" i="2"/>
  <c r="DR346" i="2" s="1"/>
  <c r="CZ344" i="2"/>
  <c r="DR344" i="2" s="1"/>
  <c r="CZ342" i="2"/>
  <c r="DR342" i="2" s="1"/>
  <c r="CW395" i="2"/>
  <c r="AU447" i="2"/>
  <c r="BX391" i="2"/>
  <c r="DE335" i="2"/>
  <c r="DW285" i="2"/>
  <c r="DW335" i="2" s="1"/>
  <c r="CB342" i="2"/>
  <c r="CB346" i="2"/>
  <c r="CB350" i="2"/>
  <c r="CB354" i="2"/>
  <c r="CB358" i="2"/>
  <c r="CB362" i="2"/>
  <c r="CB366" i="2"/>
  <c r="CB370" i="2"/>
  <c r="CB374" i="2"/>
  <c r="CB378" i="2"/>
  <c r="CB382" i="2"/>
  <c r="CB386" i="2"/>
  <c r="CB390" i="2"/>
  <c r="CB391" i="2"/>
  <c r="CB341" i="2"/>
  <c r="CB345" i="2"/>
  <c r="CB349" i="2"/>
  <c r="CB353" i="2"/>
  <c r="CB357" i="2"/>
  <c r="CB361" i="2"/>
  <c r="CB365" i="2"/>
  <c r="CB369" i="2"/>
  <c r="CB373" i="2"/>
  <c r="CB377" i="2"/>
  <c r="CB381" i="2"/>
  <c r="CB385" i="2"/>
  <c r="CB389" i="2"/>
  <c r="AM449" i="2"/>
  <c r="DW394" i="2"/>
  <c r="BE395" i="2"/>
  <c r="CG389" i="2"/>
  <c r="CH389" i="2" s="1"/>
  <c r="CG387" i="2"/>
  <c r="CH387" i="2" s="1"/>
  <c r="CG385" i="2"/>
  <c r="CH385" i="2" s="1"/>
  <c r="CG383" i="2"/>
  <c r="CH383" i="2" s="1"/>
  <c r="CG381" i="2"/>
  <c r="CH381" i="2" s="1"/>
  <c r="CG379" i="2"/>
  <c r="CH379" i="2" s="1"/>
  <c r="CG377" i="2"/>
  <c r="CH377" i="2" s="1"/>
  <c r="CG375" i="2"/>
  <c r="CH375" i="2" s="1"/>
  <c r="CG373" i="2"/>
  <c r="CH373" i="2" s="1"/>
  <c r="CG371" i="2"/>
  <c r="CH371" i="2" s="1"/>
  <c r="CG369" i="2"/>
  <c r="CH369" i="2" s="1"/>
  <c r="CG367" i="2"/>
  <c r="CH367" i="2" s="1"/>
  <c r="CG365" i="2"/>
  <c r="CH365" i="2" s="1"/>
  <c r="CG363" i="2"/>
  <c r="CH363" i="2" s="1"/>
  <c r="CG361" i="2"/>
  <c r="CH361" i="2" s="1"/>
  <c r="CG359" i="2"/>
  <c r="CH359" i="2" s="1"/>
  <c r="CG357" i="2"/>
  <c r="CH357" i="2" s="1"/>
  <c r="CG355" i="2"/>
  <c r="CH355" i="2" s="1"/>
  <c r="CG353" i="2"/>
  <c r="CH353" i="2" s="1"/>
  <c r="CG351" i="2"/>
  <c r="CH351" i="2" s="1"/>
  <c r="CG349" i="2"/>
  <c r="CH349" i="2" s="1"/>
  <c r="CG347" i="2"/>
  <c r="CH347" i="2" s="1"/>
  <c r="CG345" i="2"/>
  <c r="CH345" i="2" s="1"/>
  <c r="CG343" i="2"/>
  <c r="CH343" i="2" s="1"/>
  <c r="CG341" i="2"/>
  <c r="CH341" i="2" s="1"/>
  <c r="CG390" i="2"/>
  <c r="CH390" i="2" s="1"/>
  <c r="CG388" i="2"/>
  <c r="CH388" i="2" s="1"/>
  <c r="CG386" i="2"/>
  <c r="CH386" i="2" s="1"/>
  <c r="CG384" i="2"/>
  <c r="CH384" i="2" s="1"/>
  <c r="CG382" i="2"/>
  <c r="CH382" i="2" s="1"/>
  <c r="CG380" i="2"/>
  <c r="CH380" i="2" s="1"/>
  <c r="CG378" i="2"/>
  <c r="CH378" i="2" s="1"/>
  <c r="CG376" i="2"/>
  <c r="CH376" i="2" s="1"/>
  <c r="CG374" i="2"/>
  <c r="CH374" i="2" s="1"/>
  <c r="CG372" i="2"/>
  <c r="CH372" i="2" s="1"/>
  <c r="CG370" i="2"/>
  <c r="CH370" i="2" s="1"/>
  <c r="CG368" i="2"/>
  <c r="CH368" i="2" s="1"/>
  <c r="CG366" i="2"/>
  <c r="CH366" i="2" s="1"/>
  <c r="CG364" i="2"/>
  <c r="CH364" i="2" s="1"/>
  <c r="CG362" i="2"/>
  <c r="CH362" i="2" s="1"/>
  <c r="CG360" i="2"/>
  <c r="CH360" i="2" s="1"/>
  <c r="CG358" i="2"/>
  <c r="CH358" i="2" s="1"/>
  <c r="CG356" i="2"/>
  <c r="CH356" i="2" s="1"/>
  <c r="CG354" i="2"/>
  <c r="CH354" i="2" s="1"/>
  <c r="CG352" i="2"/>
  <c r="CH352" i="2" s="1"/>
  <c r="CG350" i="2"/>
  <c r="CH350" i="2" s="1"/>
  <c r="CG348" i="2"/>
  <c r="CH348" i="2" s="1"/>
  <c r="CG346" i="2"/>
  <c r="CH346" i="2" s="1"/>
  <c r="CG344" i="2"/>
  <c r="CH344" i="2" s="1"/>
  <c r="CG342" i="2"/>
  <c r="CH342" i="2" s="1"/>
  <c r="CG339" i="2"/>
  <c r="CX503" i="2"/>
  <c r="DH447" i="2"/>
  <c r="DC447" i="2"/>
  <c r="CJ331" i="2"/>
  <c r="CJ327" i="2"/>
  <c r="CJ323" i="2"/>
  <c r="CJ319" i="2"/>
  <c r="CJ315" i="2"/>
  <c r="CJ311" i="2"/>
  <c r="CJ307" i="2"/>
  <c r="CJ304" i="2"/>
  <c r="CJ300" i="2"/>
  <c r="CJ296" i="2"/>
  <c r="CJ292" i="2"/>
  <c r="CJ288" i="2"/>
  <c r="AV447" i="2"/>
  <c r="BY391" i="2"/>
  <c r="DE390" i="2"/>
  <c r="DW390" i="2" s="1"/>
  <c r="DE388" i="2"/>
  <c r="DW388" i="2" s="1"/>
  <c r="DE386" i="2"/>
  <c r="DW386" i="2" s="1"/>
  <c r="DE384" i="2"/>
  <c r="DW384" i="2" s="1"/>
  <c r="DE382" i="2"/>
  <c r="DW382" i="2" s="1"/>
  <c r="DE380" i="2"/>
  <c r="DW380" i="2" s="1"/>
  <c r="DE378" i="2"/>
  <c r="DW378" i="2" s="1"/>
  <c r="DE376" i="2"/>
  <c r="DW376" i="2" s="1"/>
  <c r="DE374" i="2"/>
  <c r="DW374" i="2" s="1"/>
  <c r="DE372" i="2"/>
  <c r="DW372" i="2" s="1"/>
  <c r="DE370" i="2"/>
  <c r="DW370" i="2" s="1"/>
  <c r="DE368" i="2"/>
  <c r="DW368" i="2" s="1"/>
  <c r="DE366" i="2"/>
  <c r="DW366" i="2" s="1"/>
  <c r="DE364" i="2"/>
  <c r="DW364" i="2" s="1"/>
  <c r="DE362" i="2"/>
  <c r="DW362" i="2" s="1"/>
  <c r="DE360" i="2"/>
  <c r="DW360" i="2" s="1"/>
  <c r="DE358" i="2"/>
  <c r="DW358" i="2" s="1"/>
  <c r="DE356" i="2"/>
  <c r="DW356" i="2" s="1"/>
  <c r="DE354" i="2"/>
  <c r="DW354" i="2" s="1"/>
  <c r="DE352" i="2"/>
  <c r="DW352" i="2" s="1"/>
  <c r="DE350" i="2"/>
  <c r="DW350" i="2" s="1"/>
  <c r="DE348" i="2"/>
  <c r="DW348" i="2" s="1"/>
  <c r="DE346" i="2"/>
  <c r="DW346" i="2" s="1"/>
  <c r="DE344" i="2"/>
  <c r="DW344" i="2" s="1"/>
  <c r="DE342" i="2"/>
  <c r="DW342" i="2" s="1"/>
  <c r="DE339" i="2"/>
  <c r="DE389" i="2"/>
  <c r="DW389" i="2" s="1"/>
  <c r="DE387" i="2"/>
  <c r="DW387" i="2" s="1"/>
  <c r="DE385" i="2"/>
  <c r="DW385" i="2" s="1"/>
  <c r="DE383" i="2"/>
  <c r="DW383" i="2" s="1"/>
  <c r="DE381" i="2"/>
  <c r="DW381" i="2" s="1"/>
  <c r="DE379" i="2"/>
  <c r="DW379" i="2" s="1"/>
  <c r="DE377" i="2"/>
  <c r="DW377" i="2" s="1"/>
  <c r="DE375" i="2"/>
  <c r="DW375" i="2" s="1"/>
  <c r="DE373" i="2"/>
  <c r="DW373" i="2" s="1"/>
  <c r="DE371" i="2"/>
  <c r="DW371" i="2" s="1"/>
  <c r="DE369" i="2"/>
  <c r="DW369" i="2" s="1"/>
  <c r="DE367" i="2"/>
  <c r="DW367" i="2" s="1"/>
  <c r="DE365" i="2"/>
  <c r="DW365" i="2" s="1"/>
  <c r="DE363" i="2"/>
  <c r="DW363" i="2" s="1"/>
  <c r="DE361" i="2"/>
  <c r="DW361" i="2" s="1"/>
  <c r="DE359" i="2"/>
  <c r="DW359" i="2" s="1"/>
  <c r="DE357" i="2"/>
  <c r="DW357" i="2" s="1"/>
  <c r="DE355" i="2"/>
  <c r="DW355" i="2" s="1"/>
  <c r="DE353" i="2"/>
  <c r="DW353" i="2" s="1"/>
  <c r="DE351" i="2"/>
  <c r="DW351" i="2" s="1"/>
  <c r="DE349" i="2"/>
  <c r="DW349" i="2" s="1"/>
  <c r="DE347" i="2"/>
  <c r="DW347" i="2" s="1"/>
  <c r="DE345" i="2"/>
  <c r="DW345" i="2" s="1"/>
  <c r="DE343" i="2"/>
  <c r="DW343" i="2" s="1"/>
  <c r="DB395" i="2"/>
  <c r="DE341" i="2"/>
  <c r="CB344" i="2"/>
  <c r="CJ344" i="2"/>
  <c r="CB348" i="2"/>
  <c r="CJ348" i="2"/>
  <c r="CB352" i="2"/>
  <c r="CJ352" i="2"/>
  <c r="CB356" i="2"/>
  <c r="CJ356" i="2"/>
  <c r="CB360" i="2"/>
  <c r="CJ360" i="2"/>
  <c r="CB364" i="2"/>
  <c r="CJ364" i="2"/>
  <c r="CB368" i="2"/>
  <c r="CJ368" i="2"/>
  <c r="CB372" i="2"/>
  <c r="CJ372" i="2"/>
  <c r="CB376" i="2"/>
  <c r="CJ376" i="2"/>
  <c r="CB380" i="2"/>
  <c r="CJ380" i="2"/>
  <c r="CB384" i="2"/>
  <c r="CJ384" i="2"/>
  <c r="CB388" i="2"/>
  <c r="CJ388" i="2"/>
  <c r="CA445" i="2"/>
  <c r="CA443" i="2"/>
  <c r="CA441" i="2"/>
  <c r="CA439" i="2"/>
  <c r="CA437" i="2"/>
  <c r="CA435" i="2"/>
  <c r="CA433" i="2"/>
  <c r="CA431" i="2"/>
  <c r="CA429" i="2"/>
  <c r="CA427" i="2"/>
  <c r="CA425" i="2"/>
  <c r="CA423" i="2"/>
  <c r="CA421" i="2"/>
  <c r="CA419" i="2"/>
  <c r="CA417" i="2"/>
  <c r="CA415" i="2"/>
  <c r="CA413" i="2"/>
  <c r="CA411" i="2"/>
  <c r="CA409" i="2"/>
  <c r="CA407" i="2"/>
  <c r="CA405" i="2"/>
  <c r="F451" i="2"/>
  <c r="CA446" i="2"/>
  <c r="CA444" i="2"/>
  <c r="CA442" i="2"/>
  <c r="CA440" i="2"/>
  <c r="CA438" i="2"/>
  <c r="CA436" i="2"/>
  <c r="CA434" i="2"/>
  <c r="CA432" i="2"/>
  <c r="CA430" i="2"/>
  <c r="CA428" i="2"/>
  <c r="CA426" i="2"/>
  <c r="CA424" i="2"/>
  <c r="CA422" i="2"/>
  <c r="CA420" i="2"/>
  <c r="CA418" i="2"/>
  <c r="CA416" i="2"/>
  <c r="CA414" i="2"/>
  <c r="CA412" i="2"/>
  <c r="CA410" i="2"/>
  <c r="CA408" i="2"/>
  <c r="CA406" i="2"/>
  <c r="CA404" i="2"/>
  <c r="CA402" i="2"/>
  <c r="CA400" i="2"/>
  <c r="CA398" i="2"/>
  <c r="CA403" i="2"/>
  <c r="CA401" i="2"/>
  <c r="CA399" i="2"/>
  <c r="CA397" i="2"/>
  <c r="CA395" i="2"/>
  <c r="CB343" i="2"/>
  <c r="CB347" i="2"/>
  <c r="CB351" i="2"/>
  <c r="CB355" i="2"/>
  <c r="CB359" i="2"/>
  <c r="CB363" i="2"/>
  <c r="CB367" i="2"/>
  <c r="CB371" i="2"/>
  <c r="CB375" i="2"/>
  <c r="CB379" i="2"/>
  <c r="CB383" i="2"/>
  <c r="CB387" i="2"/>
  <c r="AT447" i="2"/>
  <c r="BW391" i="2"/>
  <c r="DR452" i="2"/>
  <c r="DU396" i="2"/>
  <c r="DS396" i="2"/>
  <c r="DT396" i="2"/>
  <c r="BP449" i="2"/>
  <c r="EB394" i="2"/>
  <c r="CJ334" i="2"/>
  <c r="CJ330" i="2"/>
  <c r="CJ326" i="2"/>
  <c r="CJ322" i="2"/>
  <c r="CJ318" i="2"/>
  <c r="CJ314" i="2"/>
  <c r="CJ310" i="2"/>
  <c r="CJ305" i="2"/>
  <c r="CJ301" i="2"/>
  <c r="CJ297" i="2"/>
  <c r="CJ293" i="2"/>
  <c r="CJ289" i="2"/>
  <c r="CJ285" i="2"/>
  <c r="K28" i="1"/>
  <c r="AI26" i="1"/>
  <c r="H50" i="1" l="1"/>
  <c r="H71" i="1"/>
  <c r="O71" i="1" s="1"/>
  <c r="CJ387" i="2"/>
  <c r="CJ383" i="2"/>
  <c r="CJ379" i="2"/>
  <c r="CJ375" i="2"/>
  <c r="CJ371" i="2"/>
  <c r="CJ367" i="2"/>
  <c r="CJ363" i="2"/>
  <c r="CJ359" i="2"/>
  <c r="CJ355" i="2"/>
  <c r="CJ351" i="2"/>
  <c r="CJ347" i="2"/>
  <c r="CJ343" i="2"/>
  <c r="CJ389" i="2"/>
  <c r="CJ385" i="2"/>
  <c r="CJ381" i="2"/>
  <c r="CJ377" i="2"/>
  <c r="CJ373" i="2"/>
  <c r="CJ369" i="2"/>
  <c r="CJ365" i="2"/>
  <c r="CJ361" i="2"/>
  <c r="CJ357" i="2"/>
  <c r="CJ353" i="2"/>
  <c r="CJ349" i="2"/>
  <c r="CJ345" i="2"/>
  <c r="CJ341" i="2"/>
  <c r="H80" i="1"/>
  <c r="H108" i="1"/>
  <c r="H128" i="1"/>
  <c r="H126" i="1"/>
  <c r="H124" i="1"/>
  <c r="H122" i="1"/>
  <c r="H120" i="1"/>
  <c r="H118" i="1"/>
  <c r="H116" i="1"/>
  <c r="O116" i="1" s="1"/>
  <c r="H114" i="1"/>
  <c r="H112" i="1"/>
  <c r="H110" i="1"/>
  <c r="H127" i="1"/>
  <c r="K127" i="1" s="1"/>
  <c r="H125" i="1"/>
  <c r="H123" i="1"/>
  <c r="H121" i="1"/>
  <c r="H119" i="1"/>
  <c r="H117" i="1"/>
  <c r="H115" i="1"/>
  <c r="H113" i="1"/>
  <c r="H111" i="1"/>
  <c r="H109" i="1"/>
  <c r="H100" i="1"/>
  <c r="O100" i="1" s="1"/>
  <c r="H98" i="1"/>
  <c r="O98" i="1" s="1"/>
  <c r="H96" i="1"/>
  <c r="H94" i="1"/>
  <c r="H92" i="1"/>
  <c r="H90" i="1"/>
  <c r="H88" i="1"/>
  <c r="H86" i="1"/>
  <c r="H84" i="1"/>
  <c r="H82" i="1"/>
  <c r="T103" i="1"/>
  <c r="T75" i="1"/>
  <c r="N71" i="1"/>
  <c r="H69" i="1"/>
  <c r="H67" i="1"/>
  <c r="H65" i="1"/>
  <c r="H63" i="1"/>
  <c r="O63" i="1" s="1"/>
  <c r="H61" i="1"/>
  <c r="H59" i="1"/>
  <c r="H57" i="1"/>
  <c r="H55" i="1"/>
  <c r="H53" i="1"/>
  <c r="O53" i="1" s="1"/>
  <c r="H52" i="1"/>
  <c r="H72" i="1"/>
  <c r="H70" i="1"/>
  <c r="H68" i="1"/>
  <c r="H66" i="1"/>
  <c r="H64" i="1"/>
  <c r="H62" i="1"/>
  <c r="H60" i="1"/>
  <c r="H58" i="1"/>
  <c r="H54" i="1"/>
  <c r="H99" i="1"/>
  <c r="O99" i="1" s="1"/>
  <c r="H97" i="1"/>
  <c r="H95" i="1"/>
  <c r="H93" i="1"/>
  <c r="H91" i="1"/>
  <c r="O91" i="1" s="1"/>
  <c r="H89" i="1"/>
  <c r="H87" i="1"/>
  <c r="H85" i="1"/>
  <c r="H83" i="1"/>
  <c r="H81" i="1"/>
  <c r="T131" i="1"/>
  <c r="H56" i="1"/>
  <c r="P61" i="1"/>
  <c r="P62" i="1" s="1"/>
  <c r="P63" i="1" s="1"/>
  <c r="I149" i="1"/>
  <c r="K62" i="1"/>
  <c r="K73" i="1"/>
  <c r="H78" i="1"/>
  <c r="I163" i="1" s="1"/>
  <c r="H106" i="1"/>
  <c r="I177" i="1" s="1"/>
  <c r="CB403" i="2"/>
  <c r="CB404" i="2"/>
  <c r="CB408" i="2"/>
  <c r="CB416" i="2"/>
  <c r="CB424" i="2"/>
  <c r="CB432" i="2"/>
  <c r="CB440" i="2"/>
  <c r="CA501" i="2"/>
  <c r="CA499" i="2"/>
  <c r="CA497" i="2"/>
  <c r="CA495" i="2"/>
  <c r="CA493" i="2"/>
  <c r="CA491" i="2"/>
  <c r="CA489" i="2"/>
  <c r="CA487" i="2"/>
  <c r="CA485" i="2"/>
  <c r="CA483" i="2"/>
  <c r="CA481" i="2"/>
  <c r="CA479" i="2"/>
  <c r="CA477" i="2"/>
  <c r="F507" i="2"/>
  <c r="CA502" i="2"/>
  <c r="CA500" i="2"/>
  <c r="CA498" i="2"/>
  <c r="CA496" i="2"/>
  <c r="CA494" i="2"/>
  <c r="CA476" i="2"/>
  <c r="CA474" i="2"/>
  <c r="CA472" i="2"/>
  <c r="CA470" i="2"/>
  <c r="CA468" i="2"/>
  <c r="CA466" i="2"/>
  <c r="CA464" i="2"/>
  <c r="CA462" i="2"/>
  <c r="CA460" i="2"/>
  <c r="CA458" i="2"/>
  <c r="CA456" i="2"/>
  <c r="CA454" i="2"/>
  <c r="CA490" i="2"/>
  <c r="CA486" i="2"/>
  <c r="CA482" i="2"/>
  <c r="CA478" i="2"/>
  <c r="CA475" i="2"/>
  <c r="CA473" i="2"/>
  <c r="CA471" i="2"/>
  <c r="CA469" i="2"/>
  <c r="CA467" i="2"/>
  <c r="CA465" i="2"/>
  <c r="CA463" i="2"/>
  <c r="CA461" i="2"/>
  <c r="CA459" i="2"/>
  <c r="CA457" i="2"/>
  <c r="CA455" i="2"/>
  <c r="CA453" i="2"/>
  <c r="CA451" i="2"/>
  <c r="CA492" i="2"/>
  <c r="CA488" i="2"/>
  <c r="CA484" i="2"/>
  <c r="CA480" i="2"/>
  <c r="CH335" i="2"/>
  <c r="CJ335" i="2"/>
  <c r="BP505" i="2"/>
  <c r="EB506" i="2" s="1"/>
  <c r="EB450" i="2"/>
  <c r="DR508" i="2"/>
  <c r="DU452" i="2"/>
  <c r="DS452" i="2"/>
  <c r="DT452" i="2"/>
  <c r="AT503" i="2"/>
  <c r="BW447" i="2"/>
  <c r="CB447" i="2"/>
  <c r="CB397" i="2"/>
  <c r="CB401" i="2"/>
  <c r="CB398" i="2"/>
  <c r="CB402" i="2"/>
  <c r="CB406" i="2"/>
  <c r="CB410" i="2"/>
  <c r="CB414" i="2"/>
  <c r="CB418" i="2"/>
  <c r="CB422" i="2"/>
  <c r="CB426" i="2"/>
  <c r="CB430" i="2"/>
  <c r="CB434" i="2"/>
  <c r="CB438" i="2"/>
  <c r="CB442" i="2"/>
  <c r="CB446" i="2"/>
  <c r="CB405" i="2"/>
  <c r="CB409" i="2"/>
  <c r="CB413" i="2"/>
  <c r="CB417" i="2"/>
  <c r="CB421" i="2"/>
  <c r="CB425" i="2"/>
  <c r="CB429" i="2"/>
  <c r="CB433" i="2"/>
  <c r="CB437" i="2"/>
  <c r="CB441" i="2"/>
  <c r="CB445" i="2"/>
  <c r="DE446" i="2"/>
  <c r="DW446" i="2" s="1"/>
  <c r="DE444" i="2"/>
  <c r="DW444" i="2" s="1"/>
  <c r="DE442" i="2"/>
  <c r="DW442" i="2" s="1"/>
  <c r="DE440" i="2"/>
  <c r="DW440" i="2" s="1"/>
  <c r="DE438" i="2"/>
  <c r="DW438" i="2" s="1"/>
  <c r="DE436" i="2"/>
  <c r="DW436" i="2" s="1"/>
  <c r="DE434" i="2"/>
  <c r="DW434" i="2" s="1"/>
  <c r="DE432" i="2"/>
  <c r="DW432" i="2" s="1"/>
  <c r="DE430" i="2"/>
  <c r="DW430" i="2" s="1"/>
  <c r="DE428" i="2"/>
  <c r="DW428" i="2" s="1"/>
  <c r="DE426" i="2"/>
  <c r="DW426" i="2" s="1"/>
  <c r="DE424" i="2"/>
  <c r="DW424" i="2" s="1"/>
  <c r="DE422" i="2"/>
  <c r="DW422" i="2" s="1"/>
  <c r="DE420" i="2"/>
  <c r="DW420" i="2" s="1"/>
  <c r="DE418" i="2"/>
  <c r="DW418" i="2" s="1"/>
  <c r="DE416" i="2"/>
  <c r="DW416" i="2" s="1"/>
  <c r="DE414" i="2"/>
  <c r="DW414" i="2" s="1"/>
  <c r="DE412" i="2"/>
  <c r="DW412" i="2" s="1"/>
  <c r="DE410" i="2"/>
  <c r="DW410" i="2" s="1"/>
  <c r="DE408" i="2"/>
  <c r="DW408" i="2" s="1"/>
  <c r="DE406" i="2"/>
  <c r="DW406" i="2" s="1"/>
  <c r="DE404" i="2"/>
  <c r="DW404" i="2" s="1"/>
  <c r="DE445" i="2"/>
  <c r="DW445" i="2" s="1"/>
  <c r="DE443" i="2"/>
  <c r="DW443" i="2" s="1"/>
  <c r="DE441" i="2"/>
  <c r="DW441" i="2" s="1"/>
  <c r="DE439" i="2"/>
  <c r="DW439" i="2" s="1"/>
  <c r="DE437" i="2"/>
  <c r="DW437" i="2" s="1"/>
  <c r="DE435" i="2"/>
  <c r="DW435" i="2" s="1"/>
  <c r="DE433" i="2"/>
  <c r="DW433" i="2" s="1"/>
  <c r="DE431" i="2"/>
  <c r="DW431" i="2" s="1"/>
  <c r="DE429" i="2"/>
  <c r="DW429" i="2" s="1"/>
  <c r="DE427" i="2"/>
  <c r="DW427" i="2" s="1"/>
  <c r="DE425" i="2"/>
  <c r="DW425" i="2" s="1"/>
  <c r="DE423" i="2"/>
  <c r="DW423" i="2" s="1"/>
  <c r="DE421" i="2"/>
  <c r="DW421" i="2" s="1"/>
  <c r="DE419" i="2"/>
  <c r="DW419" i="2" s="1"/>
  <c r="DE417" i="2"/>
  <c r="DW417" i="2" s="1"/>
  <c r="DE415" i="2"/>
  <c r="DW415" i="2" s="1"/>
  <c r="DE413" i="2"/>
  <c r="DW413" i="2" s="1"/>
  <c r="DE411" i="2"/>
  <c r="DW411" i="2" s="1"/>
  <c r="DE409" i="2"/>
  <c r="DW409" i="2" s="1"/>
  <c r="DE407" i="2"/>
  <c r="DW407" i="2" s="1"/>
  <c r="DE405" i="2"/>
  <c r="DW405" i="2" s="1"/>
  <c r="DE403" i="2"/>
  <c r="DW403" i="2" s="1"/>
  <c r="DE401" i="2"/>
  <c r="DW401" i="2" s="1"/>
  <c r="DE399" i="2"/>
  <c r="DW399" i="2" s="1"/>
  <c r="DE397" i="2"/>
  <c r="DB451" i="2"/>
  <c r="DE402" i="2"/>
  <c r="DW402" i="2" s="1"/>
  <c r="DE400" i="2"/>
  <c r="DW400" i="2" s="1"/>
  <c r="DE398" i="2"/>
  <c r="DW398" i="2" s="1"/>
  <c r="DE395" i="2"/>
  <c r="AV503" i="2"/>
  <c r="BY447" i="2"/>
  <c r="AU503" i="2"/>
  <c r="BX447" i="2"/>
  <c r="CZ391" i="2"/>
  <c r="DR341" i="2"/>
  <c r="DR391" i="2" s="1"/>
  <c r="DJ391" i="2"/>
  <c r="EB341" i="2"/>
  <c r="EB391" i="2" s="1"/>
  <c r="AT507" i="2"/>
  <c r="CD451" i="2"/>
  <c r="CD495" i="2"/>
  <c r="CE495" i="2" s="1"/>
  <c r="CD487" i="2"/>
  <c r="CE487" i="2" s="1"/>
  <c r="CD479" i="2"/>
  <c r="CE479" i="2" s="1"/>
  <c r="CD500" i="2"/>
  <c r="CE500" i="2" s="1"/>
  <c r="CD492" i="2"/>
  <c r="CE492" i="2" s="1"/>
  <c r="CD484" i="2"/>
  <c r="CE484" i="2" s="1"/>
  <c r="CD476" i="2"/>
  <c r="CE476" i="2" s="1"/>
  <c r="CD468" i="2"/>
  <c r="CE468" i="2" s="1"/>
  <c r="CD460" i="2"/>
  <c r="CE460" i="2" s="1"/>
  <c r="CD475" i="2"/>
  <c r="CE475" i="2" s="1"/>
  <c r="CD467" i="2"/>
  <c r="CE467" i="2" s="1"/>
  <c r="CD459" i="2"/>
  <c r="CE459" i="2" s="1"/>
  <c r="CD497" i="2"/>
  <c r="CE497" i="2" s="1"/>
  <c r="CD489" i="2"/>
  <c r="CE489" i="2" s="1"/>
  <c r="CD481" i="2"/>
  <c r="CE481" i="2" s="1"/>
  <c r="CD502" i="2"/>
  <c r="CE502" i="2" s="1"/>
  <c r="CD494" i="2"/>
  <c r="CE494" i="2" s="1"/>
  <c r="CD486" i="2"/>
  <c r="CE486" i="2" s="1"/>
  <c r="CD478" i="2"/>
  <c r="CE478" i="2" s="1"/>
  <c r="CD470" i="2"/>
  <c r="CE470" i="2" s="1"/>
  <c r="CD462" i="2"/>
  <c r="CE462" i="2" s="1"/>
  <c r="CD454" i="2"/>
  <c r="CE454" i="2" s="1"/>
  <c r="CD469" i="2"/>
  <c r="CE469" i="2" s="1"/>
  <c r="CD461" i="2"/>
  <c r="CE461" i="2" s="1"/>
  <c r="CD453" i="2"/>
  <c r="CE453" i="2" s="1"/>
  <c r="CD499" i="2"/>
  <c r="CE499" i="2" s="1"/>
  <c r="CD491" i="2"/>
  <c r="CE491" i="2" s="1"/>
  <c r="CD483" i="2"/>
  <c r="CE483" i="2" s="1"/>
  <c r="CD496" i="2"/>
  <c r="CE496" i="2" s="1"/>
  <c r="CD488" i="2"/>
  <c r="CE488" i="2" s="1"/>
  <c r="CD480" i="2"/>
  <c r="CE480" i="2" s="1"/>
  <c r="CD472" i="2"/>
  <c r="CE472" i="2" s="1"/>
  <c r="CD464" i="2"/>
  <c r="CE464" i="2" s="1"/>
  <c r="CD456" i="2"/>
  <c r="CE456" i="2" s="1"/>
  <c r="CD471" i="2"/>
  <c r="CE471" i="2" s="1"/>
  <c r="CD463" i="2"/>
  <c r="CE463" i="2" s="1"/>
  <c r="CD455" i="2"/>
  <c r="CE455" i="2" s="1"/>
  <c r="CD501" i="2"/>
  <c r="CE501" i="2" s="1"/>
  <c r="CD493" i="2"/>
  <c r="CE493" i="2" s="1"/>
  <c r="CD485" i="2"/>
  <c r="CE485" i="2" s="1"/>
  <c r="CD477" i="2"/>
  <c r="CE477" i="2" s="1"/>
  <c r="CD498" i="2"/>
  <c r="CE498" i="2" s="1"/>
  <c r="CD490" i="2"/>
  <c r="CE490" i="2" s="1"/>
  <c r="CD482" i="2"/>
  <c r="CE482" i="2" s="1"/>
  <c r="CD474" i="2"/>
  <c r="CE474" i="2" s="1"/>
  <c r="CD466" i="2"/>
  <c r="CE466" i="2" s="1"/>
  <c r="CD458" i="2"/>
  <c r="CE458" i="2" s="1"/>
  <c r="CD473" i="2"/>
  <c r="CE473" i="2" s="1"/>
  <c r="CD465" i="2"/>
  <c r="CE465" i="2" s="1"/>
  <c r="CD457" i="2"/>
  <c r="CE457" i="2" s="1"/>
  <c r="CB399" i="2"/>
  <c r="CB400" i="2"/>
  <c r="CB412" i="2"/>
  <c r="CB420" i="2"/>
  <c r="CB428" i="2"/>
  <c r="CB436" i="2"/>
  <c r="CB444" i="2"/>
  <c r="CB407" i="2"/>
  <c r="CB411" i="2"/>
  <c r="CB415" i="2"/>
  <c r="CB419" i="2"/>
  <c r="CB423" i="2"/>
  <c r="CB427" i="2"/>
  <c r="CB431" i="2"/>
  <c r="CB435" i="2"/>
  <c r="CB439" i="2"/>
  <c r="CB443" i="2"/>
  <c r="DW341" i="2"/>
  <c r="DW391" i="2" s="1"/>
  <c r="DE391" i="2"/>
  <c r="CX559" i="2"/>
  <c r="DH503" i="2"/>
  <c r="DC503" i="2"/>
  <c r="BE451" i="2"/>
  <c r="CG445" i="2"/>
  <c r="CH445" i="2" s="1"/>
  <c r="CG443" i="2"/>
  <c r="CH443" i="2" s="1"/>
  <c r="CG441" i="2"/>
  <c r="CH441" i="2" s="1"/>
  <c r="CG439" i="2"/>
  <c r="CH439" i="2" s="1"/>
  <c r="CG437" i="2"/>
  <c r="CH437" i="2" s="1"/>
  <c r="CG435" i="2"/>
  <c r="CH435" i="2" s="1"/>
  <c r="CG433" i="2"/>
  <c r="CH433" i="2" s="1"/>
  <c r="CG431" i="2"/>
  <c r="CH431" i="2" s="1"/>
  <c r="CG429" i="2"/>
  <c r="CH429" i="2" s="1"/>
  <c r="CG427" i="2"/>
  <c r="CH427" i="2" s="1"/>
  <c r="CG425" i="2"/>
  <c r="CH425" i="2" s="1"/>
  <c r="CG423" i="2"/>
  <c r="CH423" i="2" s="1"/>
  <c r="CG421" i="2"/>
  <c r="CH421" i="2" s="1"/>
  <c r="CG419" i="2"/>
  <c r="CH419" i="2" s="1"/>
  <c r="CG417" i="2"/>
  <c r="CH417" i="2" s="1"/>
  <c r="CG415" i="2"/>
  <c r="CH415" i="2" s="1"/>
  <c r="CG413" i="2"/>
  <c r="CH413" i="2" s="1"/>
  <c r="CG411" i="2"/>
  <c r="CH411" i="2" s="1"/>
  <c r="CG409" i="2"/>
  <c r="CH409" i="2" s="1"/>
  <c r="CG407" i="2"/>
  <c r="CH407" i="2" s="1"/>
  <c r="CG405" i="2"/>
  <c r="CH405" i="2" s="1"/>
  <c r="CG446" i="2"/>
  <c r="CH446" i="2" s="1"/>
  <c r="CG444" i="2"/>
  <c r="CH444" i="2" s="1"/>
  <c r="CG442" i="2"/>
  <c r="CH442" i="2" s="1"/>
  <c r="CG440" i="2"/>
  <c r="CH440" i="2" s="1"/>
  <c r="CG438" i="2"/>
  <c r="CH438" i="2" s="1"/>
  <c r="CG436" i="2"/>
  <c r="CH436" i="2" s="1"/>
  <c r="CG434" i="2"/>
  <c r="CH434" i="2" s="1"/>
  <c r="CG432" i="2"/>
  <c r="CH432" i="2" s="1"/>
  <c r="CG430" i="2"/>
  <c r="CH430" i="2" s="1"/>
  <c r="CG428" i="2"/>
  <c r="CH428" i="2" s="1"/>
  <c r="CG426" i="2"/>
  <c r="CH426" i="2" s="1"/>
  <c r="CG424" i="2"/>
  <c r="CH424" i="2" s="1"/>
  <c r="CG422" i="2"/>
  <c r="CH422" i="2" s="1"/>
  <c r="CG420" i="2"/>
  <c r="CH420" i="2" s="1"/>
  <c r="CG418" i="2"/>
  <c r="CH418" i="2" s="1"/>
  <c r="CG416" i="2"/>
  <c r="CH416" i="2" s="1"/>
  <c r="CG414" i="2"/>
  <c r="CH414" i="2" s="1"/>
  <c r="CG412" i="2"/>
  <c r="CH412" i="2" s="1"/>
  <c r="CG410" i="2"/>
  <c r="CH410" i="2" s="1"/>
  <c r="CG408" i="2"/>
  <c r="CH408" i="2" s="1"/>
  <c r="CG406" i="2"/>
  <c r="CH406" i="2" s="1"/>
  <c r="CG404" i="2"/>
  <c r="CH404" i="2" s="1"/>
  <c r="CG402" i="2"/>
  <c r="CH402" i="2" s="1"/>
  <c r="CG400" i="2"/>
  <c r="CH400" i="2" s="1"/>
  <c r="CG398" i="2"/>
  <c r="CH398" i="2" s="1"/>
  <c r="CG403" i="2"/>
  <c r="CH403" i="2" s="1"/>
  <c r="CG401" i="2"/>
  <c r="CH401" i="2" s="1"/>
  <c r="CG399" i="2"/>
  <c r="CH399" i="2" s="1"/>
  <c r="CG397" i="2"/>
  <c r="CH397" i="2" s="1"/>
  <c r="CG395" i="2"/>
  <c r="AM505" i="2"/>
  <c r="DW506" i="2" s="1"/>
  <c r="DW450" i="2"/>
  <c r="CJ390" i="2"/>
  <c r="CJ386" i="2"/>
  <c r="CJ382" i="2"/>
  <c r="CJ378" i="2"/>
  <c r="CJ374" i="2"/>
  <c r="CJ370" i="2"/>
  <c r="CJ366" i="2"/>
  <c r="CJ362" i="2"/>
  <c r="CJ358" i="2"/>
  <c r="CJ354" i="2"/>
  <c r="CJ350" i="2"/>
  <c r="CJ346" i="2"/>
  <c r="CJ342" i="2"/>
  <c r="CZ445" i="2"/>
  <c r="DR445" i="2" s="1"/>
  <c r="CZ443" i="2"/>
  <c r="DR443" i="2" s="1"/>
  <c r="CZ441" i="2"/>
  <c r="DR441" i="2" s="1"/>
  <c r="CZ439" i="2"/>
  <c r="DR439" i="2" s="1"/>
  <c r="CZ437" i="2"/>
  <c r="DR437" i="2" s="1"/>
  <c r="CZ435" i="2"/>
  <c r="DR435" i="2" s="1"/>
  <c r="CZ433" i="2"/>
  <c r="DR433" i="2" s="1"/>
  <c r="CZ431" i="2"/>
  <c r="DR431" i="2" s="1"/>
  <c r="CZ429" i="2"/>
  <c r="DR429" i="2" s="1"/>
  <c r="CZ427" i="2"/>
  <c r="DR427" i="2" s="1"/>
  <c r="CZ425" i="2"/>
  <c r="DR425" i="2" s="1"/>
  <c r="CZ423" i="2"/>
  <c r="DR423" i="2" s="1"/>
  <c r="CZ421" i="2"/>
  <c r="DR421" i="2" s="1"/>
  <c r="CZ419" i="2"/>
  <c r="DR419" i="2" s="1"/>
  <c r="CZ417" i="2"/>
  <c r="DR417" i="2" s="1"/>
  <c r="CZ415" i="2"/>
  <c r="DR415" i="2" s="1"/>
  <c r="CZ413" i="2"/>
  <c r="DR413" i="2" s="1"/>
  <c r="CZ411" i="2"/>
  <c r="DR411" i="2" s="1"/>
  <c r="CZ409" i="2"/>
  <c r="DR409" i="2" s="1"/>
  <c r="CZ407" i="2"/>
  <c r="DR407" i="2" s="1"/>
  <c r="CZ405" i="2"/>
  <c r="DR405" i="2" s="1"/>
  <c r="CZ446" i="2"/>
  <c r="DR446" i="2" s="1"/>
  <c r="CZ444" i="2"/>
  <c r="DR444" i="2" s="1"/>
  <c r="CZ442" i="2"/>
  <c r="DR442" i="2" s="1"/>
  <c r="CZ440" i="2"/>
  <c r="DR440" i="2" s="1"/>
  <c r="CZ438" i="2"/>
  <c r="DR438" i="2" s="1"/>
  <c r="CZ436" i="2"/>
  <c r="DR436" i="2" s="1"/>
  <c r="CZ434" i="2"/>
  <c r="DR434" i="2" s="1"/>
  <c r="CZ432" i="2"/>
  <c r="DR432" i="2" s="1"/>
  <c r="CZ430" i="2"/>
  <c r="DR430" i="2" s="1"/>
  <c r="CZ428" i="2"/>
  <c r="DR428" i="2" s="1"/>
  <c r="CZ426" i="2"/>
  <c r="DR426" i="2" s="1"/>
  <c r="CZ424" i="2"/>
  <c r="DR424" i="2" s="1"/>
  <c r="CZ422" i="2"/>
  <c r="DR422" i="2" s="1"/>
  <c r="CZ420" i="2"/>
  <c r="DR420" i="2" s="1"/>
  <c r="CZ418" i="2"/>
  <c r="DR418" i="2" s="1"/>
  <c r="CZ416" i="2"/>
  <c r="DR416" i="2" s="1"/>
  <c r="CZ414" i="2"/>
  <c r="DR414" i="2" s="1"/>
  <c r="CZ412" i="2"/>
  <c r="DR412" i="2" s="1"/>
  <c r="CZ410" i="2"/>
  <c r="DR410" i="2" s="1"/>
  <c r="CZ408" i="2"/>
  <c r="DR408" i="2" s="1"/>
  <c r="CZ406" i="2"/>
  <c r="DR406" i="2" s="1"/>
  <c r="CZ404" i="2"/>
  <c r="DR404" i="2" s="1"/>
  <c r="CZ402" i="2"/>
  <c r="DR402" i="2" s="1"/>
  <c r="CZ400" i="2"/>
  <c r="DR400" i="2" s="1"/>
  <c r="CZ398" i="2"/>
  <c r="DR398" i="2" s="1"/>
  <c r="CW451" i="2"/>
  <c r="CZ403" i="2"/>
  <c r="DR403" i="2" s="1"/>
  <c r="CZ401" i="2"/>
  <c r="DR401" i="2" s="1"/>
  <c r="CZ399" i="2"/>
  <c r="DR399" i="2" s="1"/>
  <c r="CZ397" i="2"/>
  <c r="CZ395" i="2"/>
  <c r="DJ445" i="2"/>
  <c r="EB445" i="2" s="1"/>
  <c r="DJ443" i="2"/>
  <c r="EB443" i="2" s="1"/>
  <c r="DJ441" i="2"/>
  <c r="EB441" i="2" s="1"/>
  <c r="DJ439" i="2"/>
  <c r="EB439" i="2" s="1"/>
  <c r="DJ437" i="2"/>
  <c r="EB437" i="2" s="1"/>
  <c r="DJ435" i="2"/>
  <c r="EB435" i="2" s="1"/>
  <c r="DJ433" i="2"/>
  <c r="EB433" i="2" s="1"/>
  <c r="DJ431" i="2"/>
  <c r="EB431" i="2" s="1"/>
  <c r="DJ429" i="2"/>
  <c r="EB429" i="2" s="1"/>
  <c r="DJ427" i="2"/>
  <c r="EB427" i="2" s="1"/>
  <c r="DJ425" i="2"/>
  <c r="EB425" i="2" s="1"/>
  <c r="DJ423" i="2"/>
  <c r="EB423" i="2" s="1"/>
  <c r="DJ421" i="2"/>
  <c r="EB421" i="2" s="1"/>
  <c r="DJ419" i="2"/>
  <c r="EB419" i="2" s="1"/>
  <c r="DJ417" i="2"/>
  <c r="EB417" i="2" s="1"/>
  <c r="DJ415" i="2"/>
  <c r="EB415" i="2" s="1"/>
  <c r="DJ413" i="2"/>
  <c r="EB413" i="2" s="1"/>
  <c r="DJ411" i="2"/>
  <c r="EB411" i="2" s="1"/>
  <c r="DJ409" i="2"/>
  <c r="EB409" i="2" s="1"/>
  <c r="DJ407" i="2"/>
  <c r="EB407" i="2" s="1"/>
  <c r="DJ405" i="2"/>
  <c r="EB405" i="2" s="1"/>
  <c r="DJ403" i="2"/>
  <c r="EB403" i="2" s="1"/>
  <c r="DJ446" i="2"/>
  <c r="EB446" i="2" s="1"/>
  <c r="DJ444" i="2"/>
  <c r="EB444" i="2" s="1"/>
  <c r="DJ442" i="2"/>
  <c r="EB442" i="2" s="1"/>
  <c r="DJ440" i="2"/>
  <c r="EB440" i="2" s="1"/>
  <c r="DJ438" i="2"/>
  <c r="EB438" i="2" s="1"/>
  <c r="DJ436" i="2"/>
  <c r="EB436" i="2" s="1"/>
  <c r="DJ434" i="2"/>
  <c r="EB434" i="2" s="1"/>
  <c r="DJ432" i="2"/>
  <c r="EB432" i="2" s="1"/>
  <c r="DJ430" i="2"/>
  <c r="EB430" i="2" s="1"/>
  <c r="DJ428" i="2"/>
  <c r="EB428" i="2" s="1"/>
  <c r="DJ426" i="2"/>
  <c r="EB426" i="2" s="1"/>
  <c r="DJ424" i="2"/>
  <c r="EB424" i="2" s="1"/>
  <c r="DJ422" i="2"/>
  <c r="EB422" i="2" s="1"/>
  <c r="DJ420" i="2"/>
  <c r="EB420" i="2" s="1"/>
  <c r="DJ418" i="2"/>
  <c r="EB418" i="2" s="1"/>
  <c r="DJ416" i="2"/>
  <c r="EB416" i="2" s="1"/>
  <c r="DJ414" i="2"/>
  <c r="EB414" i="2" s="1"/>
  <c r="DJ412" i="2"/>
  <c r="EB412" i="2" s="1"/>
  <c r="DJ410" i="2"/>
  <c r="EB410" i="2" s="1"/>
  <c r="DJ408" i="2"/>
  <c r="EB408" i="2" s="1"/>
  <c r="DJ406" i="2"/>
  <c r="EB406" i="2" s="1"/>
  <c r="DJ404" i="2"/>
  <c r="EB404" i="2" s="1"/>
  <c r="DJ402" i="2"/>
  <c r="EB402" i="2" s="1"/>
  <c r="DJ400" i="2"/>
  <c r="EB400" i="2" s="1"/>
  <c r="DJ398" i="2"/>
  <c r="EB398" i="2" s="1"/>
  <c r="DG451" i="2"/>
  <c r="DJ401" i="2"/>
  <c r="EB401" i="2" s="1"/>
  <c r="DJ399" i="2"/>
  <c r="EB399" i="2" s="1"/>
  <c r="DJ397" i="2"/>
  <c r="DJ395" i="2"/>
  <c r="T185" i="1"/>
  <c r="T181" i="1"/>
  <c r="T171" i="1"/>
  <c r="X171" i="1" s="1"/>
  <c r="T167" i="1"/>
  <c r="X167" i="1" s="1"/>
  <c r="T159" i="1"/>
  <c r="X159" i="1" s="1"/>
  <c r="T157" i="1"/>
  <c r="X157" i="1" s="1"/>
  <c r="T155" i="1"/>
  <c r="T153" i="1"/>
  <c r="P187" i="1"/>
  <c r="P185" i="1"/>
  <c r="P183" i="1"/>
  <c r="P181" i="1"/>
  <c r="P173" i="1"/>
  <c r="P171" i="1"/>
  <c r="P169" i="1"/>
  <c r="P167" i="1"/>
  <c r="P159" i="1"/>
  <c r="P157" i="1"/>
  <c r="P155" i="1"/>
  <c r="P153" i="1"/>
  <c r="K108" i="1"/>
  <c r="K126" i="1"/>
  <c r="K116" i="1"/>
  <c r="L26" i="1"/>
  <c r="S21" i="1"/>
  <c r="O52" i="1" l="1"/>
  <c r="N52" i="1"/>
  <c r="K63" i="1"/>
  <c r="K71" i="1"/>
  <c r="K83" i="1"/>
  <c r="O83" i="1"/>
  <c r="K87" i="1"/>
  <c r="O87" i="1"/>
  <c r="K95" i="1"/>
  <c r="O95" i="1"/>
  <c r="K58" i="1"/>
  <c r="O58" i="1"/>
  <c r="N62" i="1"/>
  <c r="O62" i="1"/>
  <c r="K66" i="1"/>
  <c r="O66" i="1"/>
  <c r="N70" i="1"/>
  <c r="O70" i="1"/>
  <c r="K55" i="1"/>
  <c r="O55" i="1"/>
  <c r="K59" i="1"/>
  <c r="O59" i="1"/>
  <c r="K67" i="1"/>
  <c r="O67" i="1"/>
  <c r="K84" i="1"/>
  <c r="O84" i="1"/>
  <c r="K88" i="1"/>
  <c r="O88" i="1"/>
  <c r="K92" i="1"/>
  <c r="O92" i="1"/>
  <c r="K96" i="1"/>
  <c r="O96" i="1"/>
  <c r="K111" i="1"/>
  <c r="O111" i="1"/>
  <c r="K115" i="1"/>
  <c r="O115" i="1"/>
  <c r="K119" i="1"/>
  <c r="N119" i="1"/>
  <c r="O119" i="1"/>
  <c r="K123" i="1"/>
  <c r="O123" i="1"/>
  <c r="N127" i="1"/>
  <c r="G108" i="1" s="1"/>
  <c r="G119" i="1" s="1"/>
  <c r="O127" i="1"/>
  <c r="K112" i="1"/>
  <c r="O112" i="1"/>
  <c r="K120" i="1"/>
  <c r="O120" i="1"/>
  <c r="K124" i="1"/>
  <c r="O124" i="1"/>
  <c r="N128" i="1"/>
  <c r="O128" i="1"/>
  <c r="K80" i="1"/>
  <c r="N80" i="1"/>
  <c r="O80" i="1"/>
  <c r="K56" i="1"/>
  <c r="O56" i="1"/>
  <c r="K81" i="1"/>
  <c r="O81" i="1"/>
  <c r="K85" i="1"/>
  <c r="O85" i="1"/>
  <c r="K89" i="1"/>
  <c r="O89" i="1"/>
  <c r="K93" i="1"/>
  <c r="O93" i="1"/>
  <c r="K97" i="1"/>
  <c r="O97" i="1"/>
  <c r="K54" i="1"/>
  <c r="O54" i="1"/>
  <c r="K60" i="1"/>
  <c r="O60" i="1"/>
  <c r="K64" i="1"/>
  <c r="O64" i="1"/>
  <c r="K68" i="1"/>
  <c r="O68" i="1"/>
  <c r="N72" i="1"/>
  <c r="O72" i="1"/>
  <c r="K57" i="1"/>
  <c r="O57" i="1"/>
  <c r="K61" i="1"/>
  <c r="O61" i="1"/>
  <c r="K65" i="1"/>
  <c r="O65" i="1"/>
  <c r="K69" i="1"/>
  <c r="O69" i="1"/>
  <c r="K82" i="1"/>
  <c r="O82" i="1"/>
  <c r="K86" i="1"/>
  <c r="O86" i="1"/>
  <c r="K90" i="1"/>
  <c r="O90" i="1"/>
  <c r="K94" i="1"/>
  <c r="O94" i="1"/>
  <c r="K109" i="1"/>
  <c r="O109" i="1"/>
  <c r="K113" i="1"/>
  <c r="O113" i="1"/>
  <c r="K117" i="1"/>
  <c r="O117" i="1"/>
  <c r="K121" i="1"/>
  <c r="O121" i="1"/>
  <c r="K125" i="1"/>
  <c r="O125" i="1"/>
  <c r="K110" i="1"/>
  <c r="O110" i="1"/>
  <c r="K114" i="1"/>
  <c r="O114" i="1"/>
  <c r="K118" i="1"/>
  <c r="O118" i="1"/>
  <c r="K122" i="1"/>
  <c r="O122" i="1"/>
  <c r="N126" i="1"/>
  <c r="O126" i="1"/>
  <c r="O108" i="1"/>
  <c r="N108" i="1"/>
  <c r="K91" i="1"/>
  <c r="N91" i="1"/>
  <c r="N99" i="1"/>
  <c r="K99" i="1"/>
  <c r="N100" i="1"/>
  <c r="K100" i="1"/>
  <c r="N98" i="1"/>
  <c r="K98" i="1"/>
  <c r="K128" i="1"/>
  <c r="K70" i="1"/>
  <c r="G63" i="1"/>
  <c r="G52" i="1"/>
  <c r="K72" i="1"/>
  <c r="CH391" i="2"/>
  <c r="I132" i="1"/>
  <c r="I76" i="1"/>
  <c r="N63" i="1"/>
  <c r="I104" i="1"/>
  <c r="P64" i="1"/>
  <c r="P65" i="1" s="1"/>
  <c r="P66" i="1" s="1"/>
  <c r="P67" i="1" s="1"/>
  <c r="P68" i="1" s="1"/>
  <c r="P69" i="1" s="1"/>
  <c r="P70" i="1" s="1"/>
  <c r="P71" i="1" s="1"/>
  <c r="P72" i="1" s="1"/>
  <c r="K53" i="1"/>
  <c r="DJ447" i="2"/>
  <c r="EB397" i="2"/>
  <c r="EB447" i="2" s="1"/>
  <c r="CZ447" i="2"/>
  <c r="DR397" i="2"/>
  <c r="DR447" i="2" s="1"/>
  <c r="CZ501" i="2"/>
  <c r="DR501" i="2" s="1"/>
  <c r="CZ499" i="2"/>
  <c r="DR499" i="2" s="1"/>
  <c r="CZ497" i="2"/>
  <c r="DR497" i="2" s="1"/>
  <c r="CZ495" i="2"/>
  <c r="DR495" i="2" s="1"/>
  <c r="CZ493" i="2"/>
  <c r="DR493" i="2" s="1"/>
  <c r="CZ491" i="2"/>
  <c r="DR491" i="2" s="1"/>
  <c r="CZ489" i="2"/>
  <c r="DR489" i="2" s="1"/>
  <c r="CZ487" i="2"/>
  <c r="DR487" i="2" s="1"/>
  <c r="CZ485" i="2"/>
  <c r="DR485" i="2" s="1"/>
  <c r="CZ483" i="2"/>
  <c r="DR483" i="2" s="1"/>
  <c r="CZ481" i="2"/>
  <c r="DR481" i="2" s="1"/>
  <c r="CZ479" i="2"/>
  <c r="DR479" i="2" s="1"/>
  <c r="CZ477" i="2"/>
  <c r="DR477" i="2" s="1"/>
  <c r="CW507" i="2"/>
  <c r="CZ502" i="2"/>
  <c r="DR502" i="2" s="1"/>
  <c r="CZ500" i="2"/>
  <c r="DR500" i="2" s="1"/>
  <c r="CZ498" i="2"/>
  <c r="DR498" i="2" s="1"/>
  <c r="CZ496" i="2"/>
  <c r="DR496" i="2" s="1"/>
  <c r="CZ494" i="2"/>
  <c r="DR494" i="2" s="1"/>
  <c r="CZ476" i="2"/>
  <c r="DR476" i="2" s="1"/>
  <c r="CZ474" i="2"/>
  <c r="DR474" i="2" s="1"/>
  <c r="CZ472" i="2"/>
  <c r="DR472" i="2" s="1"/>
  <c r="CZ470" i="2"/>
  <c r="DR470" i="2" s="1"/>
  <c r="CZ468" i="2"/>
  <c r="DR468" i="2" s="1"/>
  <c r="CZ466" i="2"/>
  <c r="DR466" i="2" s="1"/>
  <c r="CZ464" i="2"/>
  <c r="DR464" i="2" s="1"/>
  <c r="CZ462" i="2"/>
  <c r="DR462" i="2" s="1"/>
  <c r="CZ460" i="2"/>
  <c r="DR460" i="2" s="1"/>
  <c r="CZ458" i="2"/>
  <c r="DR458" i="2" s="1"/>
  <c r="CZ456" i="2"/>
  <c r="DR456" i="2" s="1"/>
  <c r="CZ454" i="2"/>
  <c r="DR454" i="2" s="1"/>
  <c r="CZ451" i="2"/>
  <c r="CZ492" i="2"/>
  <c r="DR492" i="2" s="1"/>
  <c r="CZ488" i="2"/>
  <c r="DR488" i="2" s="1"/>
  <c r="CZ484" i="2"/>
  <c r="DR484" i="2" s="1"/>
  <c r="CZ480" i="2"/>
  <c r="DR480" i="2" s="1"/>
  <c r="CZ475" i="2"/>
  <c r="DR475" i="2" s="1"/>
  <c r="CZ473" i="2"/>
  <c r="DR473" i="2" s="1"/>
  <c r="CZ471" i="2"/>
  <c r="DR471" i="2" s="1"/>
  <c r="CZ469" i="2"/>
  <c r="DR469" i="2" s="1"/>
  <c r="CZ467" i="2"/>
  <c r="DR467" i="2" s="1"/>
  <c r="CZ465" i="2"/>
  <c r="DR465" i="2" s="1"/>
  <c r="CZ463" i="2"/>
  <c r="DR463" i="2" s="1"/>
  <c r="CZ461" i="2"/>
  <c r="DR461" i="2" s="1"/>
  <c r="CZ459" i="2"/>
  <c r="DR459" i="2" s="1"/>
  <c r="CZ457" i="2"/>
  <c r="DR457" i="2" s="1"/>
  <c r="CZ455" i="2"/>
  <c r="DR455" i="2" s="1"/>
  <c r="CZ453" i="2"/>
  <c r="CZ490" i="2"/>
  <c r="DR490" i="2" s="1"/>
  <c r="CZ486" i="2"/>
  <c r="DR486" i="2" s="1"/>
  <c r="CZ482" i="2"/>
  <c r="DR482" i="2" s="1"/>
  <c r="CZ478" i="2"/>
  <c r="DR478" i="2" s="1"/>
  <c r="CJ391" i="2"/>
  <c r="DH559" i="2"/>
  <c r="DC559" i="2"/>
  <c r="CJ443" i="2"/>
  <c r="CJ439" i="2"/>
  <c r="CJ435" i="2"/>
  <c r="CJ431" i="2"/>
  <c r="CJ427" i="2"/>
  <c r="CJ423" i="2"/>
  <c r="CJ419" i="2"/>
  <c r="CJ415" i="2"/>
  <c r="CJ411" i="2"/>
  <c r="CJ407" i="2"/>
  <c r="CJ400" i="2"/>
  <c r="CE503" i="2"/>
  <c r="CD507" i="2"/>
  <c r="CD558" i="2"/>
  <c r="CE558" i="2" s="1"/>
  <c r="CD555" i="2"/>
  <c r="CE555" i="2" s="1"/>
  <c r="CD548" i="2"/>
  <c r="CE548" i="2" s="1"/>
  <c r="CD549" i="2"/>
  <c r="CE549" i="2" s="1"/>
  <c r="CD542" i="2"/>
  <c r="CE542" i="2" s="1"/>
  <c r="CD535" i="2"/>
  <c r="CE535" i="2" s="1"/>
  <c r="CD538" i="2"/>
  <c r="CE538" i="2" s="1"/>
  <c r="CD530" i="2"/>
  <c r="CE530" i="2" s="1"/>
  <c r="CD521" i="2"/>
  <c r="CE521" i="2" s="1"/>
  <c r="CD513" i="2"/>
  <c r="CE513" i="2" s="1"/>
  <c r="CD526" i="2"/>
  <c r="CE526" i="2" s="1"/>
  <c r="CD518" i="2"/>
  <c r="CE518" i="2" s="1"/>
  <c r="CD510" i="2"/>
  <c r="CE510" i="2" s="1"/>
  <c r="CD557" i="2"/>
  <c r="CE557" i="2" s="1"/>
  <c r="CD550" i="2"/>
  <c r="CE550" i="2" s="1"/>
  <c r="CD551" i="2"/>
  <c r="CE551" i="2" s="1"/>
  <c r="CD543" i="2"/>
  <c r="CE543" i="2" s="1"/>
  <c r="CD537" i="2"/>
  <c r="CE537" i="2" s="1"/>
  <c r="CD540" i="2"/>
  <c r="CE540" i="2" s="1"/>
  <c r="CD532" i="2"/>
  <c r="CE532" i="2" s="1"/>
  <c r="CD523" i="2"/>
  <c r="CE523" i="2" s="1"/>
  <c r="CD515" i="2"/>
  <c r="CE515" i="2" s="1"/>
  <c r="CD527" i="2"/>
  <c r="CE527" i="2" s="1"/>
  <c r="CD520" i="2"/>
  <c r="CE520" i="2" s="1"/>
  <c r="CD512" i="2"/>
  <c r="CE512" i="2" s="1"/>
  <c r="CD554" i="2"/>
  <c r="CE554" i="2" s="1"/>
  <c r="CD552" i="2"/>
  <c r="CE552" i="2" s="1"/>
  <c r="CD544" i="2"/>
  <c r="CE544" i="2" s="1"/>
  <c r="CD545" i="2"/>
  <c r="CE545" i="2" s="1"/>
  <c r="CD539" i="2"/>
  <c r="CE539" i="2" s="1"/>
  <c r="CD531" i="2"/>
  <c r="CE531" i="2" s="1"/>
  <c r="CD534" i="2"/>
  <c r="CE534" i="2" s="1"/>
  <c r="CD525" i="2"/>
  <c r="CE525" i="2" s="1"/>
  <c r="CD517" i="2"/>
  <c r="CE517" i="2" s="1"/>
  <c r="CD529" i="2"/>
  <c r="CE529" i="2" s="1"/>
  <c r="CD522" i="2"/>
  <c r="CE522" i="2" s="1"/>
  <c r="CD514" i="2"/>
  <c r="CE514" i="2" s="1"/>
  <c r="CD509" i="2"/>
  <c r="CE509" i="2" s="1"/>
  <c r="CD556" i="2"/>
  <c r="CE556" i="2" s="1"/>
  <c r="CD553" i="2"/>
  <c r="CE553" i="2" s="1"/>
  <c r="CD546" i="2"/>
  <c r="CE546" i="2" s="1"/>
  <c r="CD547" i="2"/>
  <c r="CE547" i="2" s="1"/>
  <c r="CD541" i="2"/>
  <c r="CE541" i="2" s="1"/>
  <c r="CD533" i="2"/>
  <c r="CE533" i="2" s="1"/>
  <c r="CD536" i="2"/>
  <c r="CE536" i="2" s="1"/>
  <c r="CD528" i="2"/>
  <c r="CE528" i="2" s="1"/>
  <c r="CD519" i="2"/>
  <c r="CE519" i="2" s="1"/>
  <c r="CD511" i="2"/>
  <c r="CE511" i="2" s="1"/>
  <c r="CD524" i="2"/>
  <c r="CE524" i="2" s="1"/>
  <c r="CD516" i="2"/>
  <c r="CE516" i="2" s="1"/>
  <c r="AU559" i="2"/>
  <c r="BX559" i="2" s="1"/>
  <c r="BX503" i="2"/>
  <c r="AV559" i="2"/>
  <c r="BY559" i="2" s="1"/>
  <c r="BY503" i="2"/>
  <c r="DE447" i="2"/>
  <c r="DW397" i="2"/>
  <c r="DW447" i="2" s="1"/>
  <c r="CJ445" i="2"/>
  <c r="CJ441" i="2"/>
  <c r="CJ437" i="2"/>
  <c r="CJ433" i="2"/>
  <c r="CJ429" i="2"/>
  <c r="CJ425" i="2"/>
  <c r="CJ421" i="2"/>
  <c r="CJ417" i="2"/>
  <c r="CJ413" i="2"/>
  <c r="CJ409" i="2"/>
  <c r="CJ405" i="2"/>
  <c r="CJ402" i="2"/>
  <c r="CJ398" i="2"/>
  <c r="CB480" i="2"/>
  <c r="CB488" i="2"/>
  <c r="CB455" i="2"/>
  <c r="CB459" i="2"/>
  <c r="CB463" i="2"/>
  <c r="CB467" i="2"/>
  <c r="CB471" i="2"/>
  <c r="CB475" i="2"/>
  <c r="CB482" i="2"/>
  <c r="CB490" i="2"/>
  <c r="CB456" i="2"/>
  <c r="CB460" i="2"/>
  <c r="CB464" i="2"/>
  <c r="CB468" i="2"/>
  <c r="CB472" i="2"/>
  <c r="CB476" i="2"/>
  <c r="CB496" i="2"/>
  <c r="CB500" i="2"/>
  <c r="CA558" i="2"/>
  <c r="CA556" i="2"/>
  <c r="CA554" i="2"/>
  <c r="CA557" i="2"/>
  <c r="CA555" i="2"/>
  <c r="CA553" i="2"/>
  <c r="CA552" i="2"/>
  <c r="CA550" i="2"/>
  <c r="CA548" i="2"/>
  <c r="CA546" i="2"/>
  <c r="CA544" i="2"/>
  <c r="CA551" i="2"/>
  <c r="CA549" i="2"/>
  <c r="CA547" i="2"/>
  <c r="CA545" i="2"/>
  <c r="CA543" i="2"/>
  <c r="CA541" i="2"/>
  <c r="CA539" i="2"/>
  <c r="CA537" i="2"/>
  <c r="CA535" i="2"/>
  <c r="CA533" i="2"/>
  <c r="CA531" i="2"/>
  <c r="CA542" i="2"/>
  <c r="CA540" i="2"/>
  <c r="CA538" i="2"/>
  <c r="CA536" i="2"/>
  <c r="CA534" i="2"/>
  <c r="CA532" i="2"/>
  <c r="CA530" i="2"/>
  <c r="CA528" i="2"/>
  <c r="CA529" i="2"/>
  <c r="CA527" i="2"/>
  <c r="CA525" i="2"/>
  <c r="CA523" i="2"/>
  <c r="CA521" i="2"/>
  <c r="CA519" i="2"/>
  <c r="CA517" i="2"/>
  <c r="CA515" i="2"/>
  <c r="CA513" i="2"/>
  <c r="CA511" i="2"/>
  <c r="CA526" i="2"/>
  <c r="CA524" i="2"/>
  <c r="CA522" i="2"/>
  <c r="CA520" i="2"/>
  <c r="CA518" i="2"/>
  <c r="CA516" i="2"/>
  <c r="CA514" i="2"/>
  <c r="CA512" i="2"/>
  <c r="CA510" i="2"/>
  <c r="CA509" i="2"/>
  <c r="CA507" i="2"/>
  <c r="CB479" i="2"/>
  <c r="CB483" i="2"/>
  <c r="CB487" i="2"/>
  <c r="CB491" i="2"/>
  <c r="CB495" i="2"/>
  <c r="CB499" i="2"/>
  <c r="CJ440" i="2"/>
  <c r="CJ432" i="2"/>
  <c r="CJ424" i="2"/>
  <c r="CJ416" i="2"/>
  <c r="CJ408" i="2"/>
  <c r="CJ404" i="2"/>
  <c r="CJ403" i="2"/>
  <c r="DJ501" i="2"/>
  <c r="EB501" i="2" s="1"/>
  <c r="DJ499" i="2"/>
  <c r="EB499" i="2" s="1"/>
  <c r="DJ497" i="2"/>
  <c r="EB497" i="2" s="1"/>
  <c r="DJ495" i="2"/>
  <c r="EB495" i="2" s="1"/>
  <c r="DJ493" i="2"/>
  <c r="EB493" i="2" s="1"/>
  <c r="DJ491" i="2"/>
  <c r="EB491" i="2" s="1"/>
  <c r="DJ489" i="2"/>
  <c r="EB489" i="2" s="1"/>
  <c r="DJ487" i="2"/>
  <c r="EB487" i="2" s="1"/>
  <c r="DJ485" i="2"/>
  <c r="EB485" i="2" s="1"/>
  <c r="DJ483" i="2"/>
  <c r="EB483" i="2" s="1"/>
  <c r="DJ481" i="2"/>
  <c r="EB481" i="2" s="1"/>
  <c r="DJ479" i="2"/>
  <c r="EB479" i="2" s="1"/>
  <c r="DJ477" i="2"/>
  <c r="EB477" i="2" s="1"/>
  <c r="DG507" i="2"/>
  <c r="DJ502" i="2"/>
  <c r="EB502" i="2" s="1"/>
  <c r="DJ500" i="2"/>
  <c r="EB500" i="2" s="1"/>
  <c r="DJ498" i="2"/>
  <c r="EB498" i="2" s="1"/>
  <c r="DJ496" i="2"/>
  <c r="EB496" i="2" s="1"/>
  <c r="DJ494" i="2"/>
  <c r="EB494" i="2" s="1"/>
  <c r="DJ492" i="2"/>
  <c r="EB492" i="2" s="1"/>
  <c r="DJ474" i="2"/>
  <c r="EB474" i="2" s="1"/>
  <c r="DJ472" i="2"/>
  <c r="EB472" i="2" s="1"/>
  <c r="DJ470" i="2"/>
  <c r="EB470" i="2" s="1"/>
  <c r="DJ468" i="2"/>
  <c r="EB468" i="2" s="1"/>
  <c r="DJ466" i="2"/>
  <c r="EB466" i="2" s="1"/>
  <c r="DJ464" i="2"/>
  <c r="EB464" i="2" s="1"/>
  <c r="DJ462" i="2"/>
  <c r="EB462" i="2" s="1"/>
  <c r="DJ460" i="2"/>
  <c r="EB460" i="2" s="1"/>
  <c r="DJ458" i="2"/>
  <c r="EB458" i="2" s="1"/>
  <c r="DJ456" i="2"/>
  <c r="EB456" i="2" s="1"/>
  <c r="DJ454" i="2"/>
  <c r="EB454" i="2" s="1"/>
  <c r="DJ451" i="2"/>
  <c r="DJ488" i="2"/>
  <c r="EB488" i="2" s="1"/>
  <c r="DJ484" i="2"/>
  <c r="EB484" i="2" s="1"/>
  <c r="DJ480" i="2"/>
  <c r="EB480" i="2" s="1"/>
  <c r="DJ476" i="2"/>
  <c r="EB476" i="2" s="1"/>
  <c r="DJ475" i="2"/>
  <c r="EB475" i="2" s="1"/>
  <c r="DJ473" i="2"/>
  <c r="EB473" i="2" s="1"/>
  <c r="DJ471" i="2"/>
  <c r="EB471" i="2" s="1"/>
  <c r="DJ469" i="2"/>
  <c r="EB469" i="2" s="1"/>
  <c r="DJ467" i="2"/>
  <c r="EB467" i="2" s="1"/>
  <c r="DJ465" i="2"/>
  <c r="EB465" i="2" s="1"/>
  <c r="DJ463" i="2"/>
  <c r="EB463" i="2" s="1"/>
  <c r="DJ461" i="2"/>
  <c r="EB461" i="2" s="1"/>
  <c r="DJ459" i="2"/>
  <c r="EB459" i="2" s="1"/>
  <c r="DJ457" i="2"/>
  <c r="EB457" i="2" s="1"/>
  <c r="DJ455" i="2"/>
  <c r="EB455" i="2" s="1"/>
  <c r="DJ453" i="2"/>
  <c r="DJ490" i="2"/>
  <c r="EB490" i="2" s="1"/>
  <c r="DJ486" i="2"/>
  <c r="EB486" i="2" s="1"/>
  <c r="DJ482" i="2"/>
  <c r="EB482" i="2" s="1"/>
  <c r="DJ478" i="2"/>
  <c r="EB478" i="2" s="1"/>
  <c r="BE507" i="2"/>
  <c r="CG501" i="2"/>
  <c r="CH501" i="2" s="1"/>
  <c r="CG499" i="2"/>
  <c r="CH499" i="2" s="1"/>
  <c r="CG497" i="2"/>
  <c r="CH497" i="2" s="1"/>
  <c r="CG495" i="2"/>
  <c r="CH495" i="2" s="1"/>
  <c r="CG493" i="2"/>
  <c r="CH493" i="2" s="1"/>
  <c r="CG491" i="2"/>
  <c r="CH491" i="2" s="1"/>
  <c r="CG489" i="2"/>
  <c r="CH489" i="2" s="1"/>
  <c r="CG487" i="2"/>
  <c r="CH487" i="2" s="1"/>
  <c r="CG485" i="2"/>
  <c r="CH485" i="2" s="1"/>
  <c r="CG483" i="2"/>
  <c r="CH483" i="2" s="1"/>
  <c r="CG481" i="2"/>
  <c r="CH481" i="2" s="1"/>
  <c r="CG479" i="2"/>
  <c r="CH479" i="2" s="1"/>
  <c r="CG477" i="2"/>
  <c r="CH477" i="2" s="1"/>
  <c r="CG502" i="2"/>
  <c r="CH502" i="2" s="1"/>
  <c r="CG500" i="2"/>
  <c r="CH500" i="2" s="1"/>
  <c r="CG498" i="2"/>
  <c r="CH498" i="2" s="1"/>
  <c r="CG496" i="2"/>
  <c r="CH496" i="2" s="1"/>
  <c r="CG494" i="2"/>
  <c r="CH494" i="2" s="1"/>
  <c r="CG476" i="2"/>
  <c r="CH476" i="2" s="1"/>
  <c r="CG474" i="2"/>
  <c r="CH474" i="2" s="1"/>
  <c r="CG472" i="2"/>
  <c r="CH472" i="2" s="1"/>
  <c r="CG470" i="2"/>
  <c r="CH470" i="2" s="1"/>
  <c r="CG468" i="2"/>
  <c r="CH468" i="2" s="1"/>
  <c r="CG466" i="2"/>
  <c r="CH466" i="2" s="1"/>
  <c r="CG464" i="2"/>
  <c r="CH464" i="2" s="1"/>
  <c r="CG462" i="2"/>
  <c r="CH462" i="2" s="1"/>
  <c r="CG460" i="2"/>
  <c r="CH460" i="2" s="1"/>
  <c r="CG458" i="2"/>
  <c r="CH458" i="2" s="1"/>
  <c r="CG456" i="2"/>
  <c r="CH456" i="2" s="1"/>
  <c r="CG454" i="2"/>
  <c r="CH454" i="2" s="1"/>
  <c r="CG492" i="2"/>
  <c r="CH492" i="2" s="1"/>
  <c r="CG490" i="2"/>
  <c r="CH490" i="2" s="1"/>
  <c r="CG488" i="2"/>
  <c r="CH488" i="2" s="1"/>
  <c r="CG486" i="2"/>
  <c r="CH486" i="2" s="1"/>
  <c r="CG484" i="2"/>
  <c r="CH484" i="2" s="1"/>
  <c r="CG482" i="2"/>
  <c r="CH482" i="2" s="1"/>
  <c r="CG480" i="2"/>
  <c r="CH480" i="2" s="1"/>
  <c r="CG478" i="2"/>
  <c r="CH478" i="2" s="1"/>
  <c r="CG475" i="2"/>
  <c r="CH475" i="2" s="1"/>
  <c r="CG473" i="2"/>
  <c r="CH473" i="2" s="1"/>
  <c r="CG471" i="2"/>
  <c r="CH471" i="2" s="1"/>
  <c r="CG469" i="2"/>
  <c r="CH469" i="2" s="1"/>
  <c r="CG467" i="2"/>
  <c r="CH467" i="2" s="1"/>
  <c r="CG465" i="2"/>
  <c r="CH465" i="2" s="1"/>
  <c r="CG463" i="2"/>
  <c r="CH463" i="2" s="1"/>
  <c r="CG461" i="2"/>
  <c r="CH461" i="2" s="1"/>
  <c r="CG459" i="2"/>
  <c r="CH459" i="2" s="1"/>
  <c r="CG457" i="2"/>
  <c r="CH457" i="2" s="1"/>
  <c r="CG455" i="2"/>
  <c r="CH455" i="2" s="1"/>
  <c r="CG453" i="2"/>
  <c r="CH453" i="2" s="1"/>
  <c r="CG451" i="2"/>
  <c r="CJ444" i="2"/>
  <c r="CJ436" i="2"/>
  <c r="CJ428" i="2"/>
  <c r="CJ420" i="2"/>
  <c r="CJ412" i="2"/>
  <c r="CJ399" i="2"/>
  <c r="DE502" i="2"/>
  <c r="DW502" i="2" s="1"/>
  <c r="DE500" i="2"/>
  <c r="DW500" i="2" s="1"/>
  <c r="DE498" i="2"/>
  <c r="DW498" i="2" s="1"/>
  <c r="DE496" i="2"/>
  <c r="DW496" i="2" s="1"/>
  <c r="DE494" i="2"/>
  <c r="DW494" i="2" s="1"/>
  <c r="DE492" i="2"/>
  <c r="DW492" i="2" s="1"/>
  <c r="DE490" i="2"/>
  <c r="DW490" i="2" s="1"/>
  <c r="DE488" i="2"/>
  <c r="DW488" i="2" s="1"/>
  <c r="DE486" i="2"/>
  <c r="DW486" i="2" s="1"/>
  <c r="DE484" i="2"/>
  <c r="DW484" i="2" s="1"/>
  <c r="DE482" i="2"/>
  <c r="DW482" i="2" s="1"/>
  <c r="DE480" i="2"/>
  <c r="DW480" i="2" s="1"/>
  <c r="DE478" i="2"/>
  <c r="DW478" i="2" s="1"/>
  <c r="DB507" i="2"/>
  <c r="DE501" i="2"/>
  <c r="DW501" i="2" s="1"/>
  <c r="DE499" i="2"/>
  <c r="DW499" i="2" s="1"/>
  <c r="DE497" i="2"/>
  <c r="DW497" i="2" s="1"/>
  <c r="DE495" i="2"/>
  <c r="DW495" i="2" s="1"/>
  <c r="DE493" i="2"/>
  <c r="DW493" i="2" s="1"/>
  <c r="DE475" i="2"/>
  <c r="DW475" i="2" s="1"/>
  <c r="DE473" i="2"/>
  <c r="DW473" i="2" s="1"/>
  <c r="DE471" i="2"/>
  <c r="DW471" i="2" s="1"/>
  <c r="DE469" i="2"/>
  <c r="DW469" i="2" s="1"/>
  <c r="DE467" i="2"/>
  <c r="DW467" i="2" s="1"/>
  <c r="DE465" i="2"/>
  <c r="DW465" i="2" s="1"/>
  <c r="DE463" i="2"/>
  <c r="DW463" i="2" s="1"/>
  <c r="DE461" i="2"/>
  <c r="DW461" i="2" s="1"/>
  <c r="DE459" i="2"/>
  <c r="DW459" i="2" s="1"/>
  <c r="DE457" i="2"/>
  <c r="DW457" i="2" s="1"/>
  <c r="DE455" i="2"/>
  <c r="DW455" i="2" s="1"/>
  <c r="DE453" i="2"/>
  <c r="DE451" i="2"/>
  <c r="DE491" i="2"/>
  <c r="DW491" i="2" s="1"/>
  <c r="DE487" i="2"/>
  <c r="DW487" i="2" s="1"/>
  <c r="DE483" i="2"/>
  <c r="DW483" i="2" s="1"/>
  <c r="DE479" i="2"/>
  <c r="DW479" i="2" s="1"/>
  <c r="DE476" i="2"/>
  <c r="DW476" i="2" s="1"/>
  <c r="DE474" i="2"/>
  <c r="DW474" i="2" s="1"/>
  <c r="DE472" i="2"/>
  <c r="DW472" i="2" s="1"/>
  <c r="DE470" i="2"/>
  <c r="DW470" i="2" s="1"/>
  <c r="DE468" i="2"/>
  <c r="DW468" i="2" s="1"/>
  <c r="DE466" i="2"/>
  <c r="DW466" i="2" s="1"/>
  <c r="DE464" i="2"/>
  <c r="DW464" i="2" s="1"/>
  <c r="DE462" i="2"/>
  <c r="DW462" i="2" s="1"/>
  <c r="DE460" i="2"/>
  <c r="DW460" i="2" s="1"/>
  <c r="DE458" i="2"/>
  <c r="DW458" i="2" s="1"/>
  <c r="DE456" i="2"/>
  <c r="DW456" i="2" s="1"/>
  <c r="DE454" i="2"/>
  <c r="DW454" i="2" s="1"/>
  <c r="DE489" i="2"/>
  <c r="DW489" i="2" s="1"/>
  <c r="DE485" i="2"/>
  <c r="DW485" i="2" s="1"/>
  <c r="DE481" i="2"/>
  <c r="DW481" i="2" s="1"/>
  <c r="DE477" i="2"/>
  <c r="DW477" i="2" s="1"/>
  <c r="CJ446" i="2"/>
  <c r="CJ442" i="2"/>
  <c r="CJ438" i="2"/>
  <c r="CJ434" i="2"/>
  <c r="CJ430" i="2"/>
  <c r="CJ426" i="2"/>
  <c r="CJ422" i="2"/>
  <c r="CJ418" i="2"/>
  <c r="CJ414" i="2"/>
  <c r="CJ410" i="2"/>
  <c r="CJ406" i="2"/>
  <c r="CJ401" i="2"/>
  <c r="CJ397" i="2"/>
  <c r="AT559" i="2"/>
  <c r="BW559" i="2" s="1"/>
  <c r="BW503" i="2"/>
  <c r="DU508" i="2"/>
  <c r="DS508" i="2"/>
  <c r="DT508" i="2"/>
  <c r="CB484" i="2"/>
  <c r="CJ484" i="2"/>
  <c r="CB492" i="2"/>
  <c r="CJ492" i="2"/>
  <c r="CB503" i="2"/>
  <c r="CB453" i="2"/>
  <c r="CJ453" i="2"/>
  <c r="CB457" i="2"/>
  <c r="CJ457" i="2"/>
  <c r="CB461" i="2"/>
  <c r="CJ461" i="2"/>
  <c r="CB465" i="2"/>
  <c r="CJ465" i="2"/>
  <c r="CB469" i="2"/>
  <c r="CJ469" i="2"/>
  <c r="CB473" i="2"/>
  <c r="CJ473" i="2"/>
  <c r="CB478" i="2"/>
  <c r="CJ478" i="2"/>
  <c r="CB486" i="2"/>
  <c r="CJ486" i="2"/>
  <c r="CB454" i="2"/>
  <c r="CB458" i="2"/>
  <c r="CB462" i="2"/>
  <c r="CB466" i="2"/>
  <c r="CB470" i="2"/>
  <c r="CB474" i="2"/>
  <c r="CB494" i="2"/>
  <c r="CJ494" i="2"/>
  <c r="CB498" i="2"/>
  <c r="CJ498" i="2"/>
  <c r="CB502" i="2"/>
  <c r="CJ502" i="2"/>
  <c r="CJ477" i="2"/>
  <c r="CB477" i="2"/>
  <c r="CJ481" i="2"/>
  <c r="CB481" i="2"/>
  <c r="CJ485" i="2"/>
  <c r="CB485" i="2"/>
  <c r="CJ489" i="2"/>
  <c r="CB489" i="2"/>
  <c r="CJ493" i="2"/>
  <c r="CB493" i="2"/>
  <c r="CJ497" i="2"/>
  <c r="CB497" i="2"/>
  <c r="CJ501" i="2"/>
  <c r="CB501" i="2"/>
  <c r="X155" i="1"/>
  <c r="X156" i="1" s="1"/>
  <c r="T169" i="1"/>
  <c r="X169" i="1" s="1"/>
  <c r="X170" i="1" s="1"/>
  <c r="T173" i="1"/>
  <c r="X173" i="1" s="1"/>
  <c r="X174" i="1" s="1"/>
  <c r="T183" i="1"/>
  <c r="X183" i="1" s="1"/>
  <c r="X184" i="1" s="1"/>
  <c r="T187" i="1"/>
  <c r="T188" i="1" s="1"/>
  <c r="Q101" i="1"/>
  <c r="X153" i="1"/>
  <c r="X154" i="1" s="1"/>
  <c r="T182" i="1"/>
  <c r="X181" i="1"/>
  <c r="X182" i="1" s="1"/>
  <c r="T186" i="1"/>
  <c r="X185" i="1"/>
  <c r="X186" i="1" s="1"/>
  <c r="T156" i="1"/>
  <c r="T160" i="1"/>
  <c r="T154" i="1"/>
  <c r="T158" i="1"/>
  <c r="T168" i="1"/>
  <c r="T172" i="1"/>
  <c r="P154" i="1"/>
  <c r="X158" i="1"/>
  <c r="P158" i="1"/>
  <c r="P168" i="1"/>
  <c r="X168" i="1"/>
  <c r="P172" i="1"/>
  <c r="X172" i="1"/>
  <c r="P182" i="1"/>
  <c r="P186" i="1"/>
  <c r="P156" i="1"/>
  <c r="P160" i="1"/>
  <c r="X160" i="1"/>
  <c r="P170" i="1"/>
  <c r="P174" i="1"/>
  <c r="P184" i="1"/>
  <c r="P188" i="1"/>
  <c r="T106" i="1"/>
  <c r="M34" i="1"/>
  <c r="T78" i="1"/>
  <c r="L33" i="1"/>
  <c r="K52" i="1"/>
  <c r="K32" i="1"/>
  <c r="T50" i="1"/>
  <c r="I130" i="1" l="1"/>
  <c r="I74" i="1"/>
  <c r="G80" i="1"/>
  <c r="G91" i="1" s="1"/>
  <c r="CJ474" i="2"/>
  <c r="CJ470" i="2"/>
  <c r="CJ466" i="2"/>
  <c r="CJ462" i="2"/>
  <c r="CJ458" i="2"/>
  <c r="CJ454" i="2"/>
  <c r="T184" i="1"/>
  <c r="I131" i="1"/>
  <c r="R34" i="1" s="1"/>
  <c r="X187" i="1"/>
  <c r="X188" i="1" s="1"/>
  <c r="AB181" i="1"/>
  <c r="T174" i="1"/>
  <c r="CH447" i="2"/>
  <c r="CJ447" i="2"/>
  <c r="DE503" i="2"/>
  <c r="DW453" i="2"/>
  <c r="DW503" i="2" s="1"/>
  <c r="CG558" i="2"/>
  <c r="CH558" i="2" s="1"/>
  <c r="CG556" i="2"/>
  <c r="CH556" i="2" s="1"/>
  <c r="CG554" i="2"/>
  <c r="CH554" i="2" s="1"/>
  <c r="CG557" i="2"/>
  <c r="CH557" i="2" s="1"/>
  <c r="CG555" i="2"/>
  <c r="CH555" i="2" s="1"/>
  <c r="CG553" i="2"/>
  <c r="CH553" i="2" s="1"/>
  <c r="CG552" i="2"/>
  <c r="CH552" i="2" s="1"/>
  <c r="CG550" i="2"/>
  <c r="CH550" i="2" s="1"/>
  <c r="CG548" i="2"/>
  <c r="CH548" i="2" s="1"/>
  <c r="CG546" i="2"/>
  <c r="CH546" i="2" s="1"/>
  <c r="CG544" i="2"/>
  <c r="CH544" i="2" s="1"/>
  <c r="CG551" i="2"/>
  <c r="CH551" i="2" s="1"/>
  <c r="CG549" i="2"/>
  <c r="CH549" i="2" s="1"/>
  <c r="CG547" i="2"/>
  <c r="CH547" i="2" s="1"/>
  <c r="CG545" i="2"/>
  <c r="CH545" i="2" s="1"/>
  <c r="CG543" i="2"/>
  <c r="CH543" i="2" s="1"/>
  <c r="CG541" i="2"/>
  <c r="CH541" i="2" s="1"/>
  <c r="CG539" i="2"/>
  <c r="CH539" i="2" s="1"/>
  <c r="CG537" i="2"/>
  <c r="CH537" i="2" s="1"/>
  <c r="CG535" i="2"/>
  <c r="CH535" i="2" s="1"/>
  <c r="CG533" i="2"/>
  <c r="CH533" i="2" s="1"/>
  <c r="CG531" i="2"/>
  <c r="CH531" i="2" s="1"/>
  <c r="CG542" i="2"/>
  <c r="CH542" i="2" s="1"/>
  <c r="CG540" i="2"/>
  <c r="CH540" i="2" s="1"/>
  <c r="CG538" i="2"/>
  <c r="CH538" i="2" s="1"/>
  <c r="CG536" i="2"/>
  <c r="CH536" i="2" s="1"/>
  <c r="CG534" i="2"/>
  <c r="CH534" i="2" s="1"/>
  <c r="CG532" i="2"/>
  <c r="CH532" i="2" s="1"/>
  <c r="CG530" i="2"/>
  <c r="CH530" i="2" s="1"/>
  <c r="CG528" i="2"/>
  <c r="CH528" i="2" s="1"/>
  <c r="CG529" i="2"/>
  <c r="CH529" i="2" s="1"/>
  <c r="CG527" i="2"/>
  <c r="CH527" i="2" s="1"/>
  <c r="CG525" i="2"/>
  <c r="CH525" i="2" s="1"/>
  <c r="CG523" i="2"/>
  <c r="CH523" i="2" s="1"/>
  <c r="CG521" i="2"/>
  <c r="CH521" i="2" s="1"/>
  <c r="CG519" i="2"/>
  <c r="CH519" i="2" s="1"/>
  <c r="CG517" i="2"/>
  <c r="CH517" i="2" s="1"/>
  <c r="CG515" i="2"/>
  <c r="CH515" i="2" s="1"/>
  <c r="CG513" i="2"/>
  <c r="CH513" i="2" s="1"/>
  <c r="CG511" i="2"/>
  <c r="CH511" i="2" s="1"/>
  <c r="CG526" i="2"/>
  <c r="CH526" i="2" s="1"/>
  <c r="CG524" i="2"/>
  <c r="CH524" i="2" s="1"/>
  <c r="CG522" i="2"/>
  <c r="CH522" i="2" s="1"/>
  <c r="CG520" i="2"/>
  <c r="CH520" i="2" s="1"/>
  <c r="CG518" i="2"/>
  <c r="CH518" i="2" s="1"/>
  <c r="CG516" i="2"/>
  <c r="CH516" i="2" s="1"/>
  <c r="CG514" i="2"/>
  <c r="CH514" i="2" s="1"/>
  <c r="CG512" i="2"/>
  <c r="CH512" i="2" s="1"/>
  <c r="CG510" i="2"/>
  <c r="CH510" i="2" s="1"/>
  <c r="CG509" i="2"/>
  <c r="CH509" i="2" s="1"/>
  <c r="CG507" i="2"/>
  <c r="CB510" i="2"/>
  <c r="CJ510" i="2"/>
  <c r="CB514" i="2"/>
  <c r="CJ514" i="2"/>
  <c r="CB518" i="2"/>
  <c r="CJ518" i="2"/>
  <c r="CB522" i="2"/>
  <c r="CJ522" i="2"/>
  <c r="CB526" i="2"/>
  <c r="CJ526" i="2"/>
  <c r="CJ513" i="2"/>
  <c r="CB513" i="2"/>
  <c r="CJ517" i="2"/>
  <c r="CB517" i="2"/>
  <c r="CJ521" i="2"/>
  <c r="CB521" i="2"/>
  <c r="CJ525" i="2"/>
  <c r="CB525" i="2"/>
  <c r="CB529" i="2"/>
  <c r="CJ529" i="2"/>
  <c r="CJ530" i="2"/>
  <c r="CB530" i="2"/>
  <c r="CB534" i="2"/>
  <c r="CJ534" i="2"/>
  <c r="CB538" i="2"/>
  <c r="CJ538" i="2"/>
  <c r="CB542" i="2"/>
  <c r="CJ542" i="2"/>
  <c r="CJ533" i="2"/>
  <c r="CB533" i="2"/>
  <c r="CJ537" i="2"/>
  <c r="CB537" i="2"/>
  <c r="CJ541" i="2"/>
  <c r="CB541" i="2"/>
  <c r="CB545" i="2"/>
  <c r="CJ545" i="2"/>
  <c r="CB549" i="2"/>
  <c r="CJ549" i="2"/>
  <c r="CJ544" i="2"/>
  <c r="CB544" i="2"/>
  <c r="CJ548" i="2"/>
  <c r="CB548" i="2"/>
  <c r="CJ552" i="2"/>
  <c r="CB552" i="2"/>
  <c r="CB555" i="2"/>
  <c r="CJ555" i="2"/>
  <c r="CJ554" i="2"/>
  <c r="CB554" i="2"/>
  <c r="CJ558" i="2"/>
  <c r="CB558" i="2"/>
  <c r="CJ476" i="2"/>
  <c r="CJ472" i="2"/>
  <c r="CJ468" i="2"/>
  <c r="CJ464" i="2"/>
  <c r="CJ460" i="2"/>
  <c r="CJ456" i="2"/>
  <c r="CE559" i="2"/>
  <c r="CZ503" i="2"/>
  <c r="DR453" i="2"/>
  <c r="DR503" i="2" s="1"/>
  <c r="CZ558" i="2"/>
  <c r="DR558" i="2" s="1"/>
  <c r="CZ556" i="2"/>
  <c r="DR556" i="2" s="1"/>
  <c r="CZ554" i="2"/>
  <c r="DR554" i="2" s="1"/>
  <c r="CZ557" i="2"/>
  <c r="DR557" i="2" s="1"/>
  <c r="CZ555" i="2"/>
  <c r="DR555" i="2" s="1"/>
  <c r="CZ553" i="2"/>
  <c r="DR553" i="2" s="1"/>
  <c r="CZ552" i="2"/>
  <c r="DR552" i="2" s="1"/>
  <c r="CZ550" i="2"/>
  <c r="DR550" i="2" s="1"/>
  <c r="CZ548" i="2"/>
  <c r="DR548" i="2" s="1"/>
  <c r="CZ546" i="2"/>
  <c r="DR546" i="2" s="1"/>
  <c r="CZ544" i="2"/>
  <c r="DR544" i="2" s="1"/>
  <c r="CZ551" i="2"/>
  <c r="DR551" i="2" s="1"/>
  <c r="CZ549" i="2"/>
  <c r="DR549" i="2" s="1"/>
  <c r="CZ547" i="2"/>
  <c r="DR547" i="2" s="1"/>
  <c r="CZ545" i="2"/>
  <c r="DR545" i="2" s="1"/>
  <c r="CZ543" i="2"/>
  <c r="DR543" i="2" s="1"/>
  <c r="CZ541" i="2"/>
  <c r="DR541" i="2" s="1"/>
  <c r="CZ539" i="2"/>
  <c r="DR539" i="2" s="1"/>
  <c r="CZ537" i="2"/>
  <c r="DR537" i="2" s="1"/>
  <c r="CZ535" i="2"/>
  <c r="DR535" i="2" s="1"/>
  <c r="CZ533" i="2"/>
  <c r="DR533" i="2" s="1"/>
  <c r="CZ531" i="2"/>
  <c r="DR531" i="2" s="1"/>
  <c r="CZ542" i="2"/>
  <c r="DR542" i="2" s="1"/>
  <c r="CZ540" i="2"/>
  <c r="DR540" i="2" s="1"/>
  <c r="CZ538" i="2"/>
  <c r="DR538" i="2" s="1"/>
  <c r="CZ536" i="2"/>
  <c r="DR536" i="2" s="1"/>
  <c r="CZ534" i="2"/>
  <c r="DR534" i="2" s="1"/>
  <c r="CZ532" i="2"/>
  <c r="DR532" i="2" s="1"/>
  <c r="CZ530" i="2"/>
  <c r="DR530" i="2" s="1"/>
  <c r="CZ528" i="2"/>
  <c r="DR528" i="2" s="1"/>
  <c r="CZ529" i="2"/>
  <c r="DR529" i="2" s="1"/>
  <c r="CZ527" i="2"/>
  <c r="DR527" i="2" s="1"/>
  <c r="CZ525" i="2"/>
  <c r="DR525" i="2" s="1"/>
  <c r="CZ523" i="2"/>
  <c r="DR523" i="2" s="1"/>
  <c r="CZ521" i="2"/>
  <c r="DR521" i="2" s="1"/>
  <c r="CZ519" i="2"/>
  <c r="DR519" i="2" s="1"/>
  <c r="CZ517" i="2"/>
  <c r="DR517" i="2" s="1"/>
  <c r="CZ515" i="2"/>
  <c r="DR515" i="2" s="1"/>
  <c r="CZ513" i="2"/>
  <c r="DR513" i="2" s="1"/>
  <c r="CZ511" i="2"/>
  <c r="DR511" i="2" s="1"/>
  <c r="CZ526" i="2"/>
  <c r="DR526" i="2" s="1"/>
  <c r="CZ524" i="2"/>
  <c r="DR524" i="2" s="1"/>
  <c r="CZ522" i="2"/>
  <c r="DR522" i="2" s="1"/>
  <c r="CZ520" i="2"/>
  <c r="DR520" i="2" s="1"/>
  <c r="CZ518" i="2"/>
  <c r="DR518" i="2" s="1"/>
  <c r="CZ516" i="2"/>
  <c r="DR516" i="2" s="1"/>
  <c r="CZ514" i="2"/>
  <c r="DR514" i="2" s="1"/>
  <c r="CZ512" i="2"/>
  <c r="DR512" i="2" s="1"/>
  <c r="CZ510" i="2"/>
  <c r="DR510" i="2" s="1"/>
  <c r="CZ509" i="2"/>
  <c r="CZ507" i="2"/>
  <c r="T170" i="1"/>
  <c r="DE557" i="2"/>
  <c r="DW557" i="2" s="1"/>
  <c r="DE555" i="2"/>
  <c r="DW555" i="2" s="1"/>
  <c r="DE558" i="2"/>
  <c r="DW558" i="2" s="1"/>
  <c r="DE556" i="2"/>
  <c r="DW556" i="2" s="1"/>
  <c r="DE554" i="2"/>
  <c r="DW554" i="2" s="1"/>
  <c r="DE552" i="2"/>
  <c r="DW552" i="2" s="1"/>
  <c r="DE553" i="2"/>
  <c r="DW553" i="2" s="1"/>
  <c r="DE551" i="2"/>
  <c r="DW551" i="2" s="1"/>
  <c r="DE549" i="2"/>
  <c r="DW549" i="2" s="1"/>
  <c r="DE547" i="2"/>
  <c r="DW547" i="2" s="1"/>
  <c r="DE545" i="2"/>
  <c r="DW545" i="2" s="1"/>
  <c r="DE550" i="2"/>
  <c r="DW550" i="2" s="1"/>
  <c r="DE548" i="2"/>
  <c r="DW548" i="2" s="1"/>
  <c r="DE546" i="2"/>
  <c r="DW546" i="2" s="1"/>
  <c r="DE544" i="2"/>
  <c r="DW544" i="2" s="1"/>
  <c r="DE542" i="2"/>
  <c r="DW542" i="2" s="1"/>
  <c r="DE540" i="2"/>
  <c r="DW540" i="2" s="1"/>
  <c r="DE538" i="2"/>
  <c r="DW538" i="2" s="1"/>
  <c r="DE536" i="2"/>
  <c r="DW536" i="2" s="1"/>
  <c r="DE534" i="2"/>
  <c r="DW534" i="2" s="1"/>
  <c r="DE532" i="2"/>
  <c r="DW532" i="2" s="1"/>
  <c r="DE543" i="2"/>
  <c r="DW543" i="2" s="1"/>
  <c r="DE541" i="2"/>
  <c r="DW541" i="2" s="1"/>
  <c r="DE539" i="2"/>
  <c r="DW539" i="2" s="1"/>
  <c r="DE537" i="2"/>
  <c r="DW537" i="2" s="1"/>
  <c r="DE535" i="2"/>
  <c r="DW535" i="2" s="1"/>
  <c r="DE533" i="2"/>
  <c r="DW533" i="2" s="1"/>
  <c r="DE531" i="2"/>
  <c r="DW531" i="2" s="1"/>
  <c r="DE529" i="2"/>
  <c r="DW529" i="2" s="1"/>
  <c r="DE527" i="2"/>
  <c r="DW527" i="2" s="1"/>
  <c r="DE530" i="2"/>
  <c r="DW530" i="2" s="1"/>
  <c r="DE528" i="2"/>
  <c r="DW528" i="2" s="1"/>
  <c r="DE526" i="2"/>
  <c r="DW526" i="2" s="1"/>
  <c r="DE524" i="2"/>
  <c r="DW524" i="2" s="1"/>
  <c r="DE522" i="2"/>
  <c r="DW522" i="2" s="1"/>
  <c r="DE520" i="2"/>
  <c r="DW520" i="2" s="1"/>
  <c r="DE518" i="2"/>
  <c r="DW518" i="2" s="1"/>
  <c r="DE516" i="2"/>
  <c r="DW516" i="2" s="1"/>
  <c r="DE514" i="2"/>
  <c r="DW514" i="2" s="1"/>
  <c r="DE512" i="2"/>
  <c r="DW512" i="2" s="1"/>
  <c r="DE510" i="2"/>
  <c r="DW510" i="2" s="1"/>
  <c r="DE525" i="2"/>
  <c r="DW525" i="2" s="1"/>
  <c r="DE523" i="2"/>
  <c r="DW523" i="2" s="1"/>
  <c r="DE521" i="2"/>
  <c r="DW521" i="2" s="1"/>
  <c r="DE519" i="2"/>
  <c r="DW519" i="2" s="1"/>
  <c r="DE517" i="2"/>
  <c r="DW517" i="2" s="1"/>
  <c r="DE515" i="2"/>
  <c r="DW515" i="2" s="1"/>
  <c r="DE513" i="2"/>
  <c r="DW513" i="2" s="1"/>
  <c r="DE511" i="2"/>
  <c r="DW511" i="2" s="1"/>
  <c r="DE509" i="2"/>
  <c r="DE507" i="2"/>
  <c r="DJ503" i="2"/>
  <c r="EB453" i="2"/>
  <c r="EB503" i="2" s="1"/>
  <c r="DJ558" i="2"/>
  <c r="EB558" i="2" s="1"/>
  <c r="DJ556" i="2"/>
  <c r="EB556" i="2" s="1"/>
  <c r="DJ554" i="2"/>
  <c r="EB554" i="2" s="1"/>
  <c r="DJ557" i="2"/>
  <c r="EB557" i="2" s="1"/>
  <c r="DJ555" i="2"/>
  <c r="EB555" i="2" s="1"/>
  <c r="DJ553" i="2"/>
  <c r="EB553" i="2" s="1"/>
  <c r="DJ552" i="2"/>
  <c r="EB552" i="2" s="1"/>
  <c r="DJ550" i="2"/>
  <c r="EB550" i="2" s="1"/>
  <c r="DJ548" i="2"/>
  <c r="EB548" i="2" s="1"/>
  <c r="DJ546" i="2"/>
  <c r="EB546" i="2" s="1"/>
  <c r="DJ544" i="2"/>
  <c r="EB544" i="2" s="1"/>
  <c r="DJ551" i="2"/>
  <c r="EB551" i="2" s="1"/>
  <c r="DJ549" i="2"/>
  <c r="EB549" i="2" s="1"/>
  <c r="DJ547" i="2"/>
  <c r="EB547" i="2" s="1"/>
  <c r="DJ545" i="2"/>
  <c r="EB545" i="2" s="1"/>
  <c r="DJ543" i="2"/>
  <c r="EB543" i="2" s="1"/>
  <c r="DJ541" i="2"/>
  <c r="EB541" i="2" s="1"/>
  <c r="DJ539" i="2"/>
  <c r="EB539" i="2" s="1"/>
  <c r="DJ537" i="2"/>
  <c r="EB537" i="2" s="1"/>
  <c r="DJ535" i="2"/>
  <c r="EB535" i="2" s="1"/>
  <c r="DJ533" i="2"/>
  <c r="EB533" i="2" s="1"/>
  <c r="DJ531" i="2"/>
  <c r="EB531" i="2" s="1"/>
  <c r="DJ542" i="2"/>
  <c r="EB542" i="2" s="1"/>
  <c r="DJ540" i="2"/>
  <c r="EB540" i="2" s="1"/>
  <c r="DJ538" i="2"/>
  <c r="EB538" i="2" s="1"/>
  <c r="DJ536" i="2"/>
  <c r="EB536" i="2" s="1"/>
  <c r="DJ534" i="2"/>
  <c r="EB534" i="2" s="1"/>
  <c r="DJ532" i="2"/>
  <c r="EB532" i="2" s="1"/>
  <c r="DJ530" i="2"/>
  <c r="EB530" i="2" s="1"/>
  <c r="DJ528" i="2"/>
  <c r="EB528" i="2" s="1"/>
  <c r="DJ529" i="2"/>
  <c r="EB529" i="2" s="1"/>
  <c r="DJ527" i="2"/>
  <c r="EB527" i="2" s="1"/>
  <c r="DJ525" i="2"/>
  <c r="EB525" i="2" s="1"/>
  <c r="DJ523" i="2"/>
  <c r="EB523" i="2" s="1"/>
  <c r="DJ521" i="2"/>
  <c r="EB521" i="2" s="1"/>
  <c r="DJ519" i="2"/>
  <c r="EB519" i="2" s="1"/>
  <c r="DJ517" i="2"/>
  <c r="EB517" i="2" s="1"/>
  <c r="DJ515" i="2"/>
  <c r="EB515" i="2" s="1"/>
  <c r="DJ513" i="2"/>
  <c r="EB513" i="2" s="1"/>
  <c r="DJ511" i="2"/>
  <c r="EB511" i="2" s="1"/>
  <c r="DJ526" i="2"/>
  <c r="EB526" i="2" s="1"/>
  <c r="DJ524" i="2"/>
  <c r="EB524" i="2" s="1"/>
  <c r="DJ522" i="2"/>
  <c r="EB522" i="2" s="1"/>
  <c r="DJ520" i="2"/>
  <c r="EB520" i="2" s="1"/>
  <c r="DJ518" i="2"/>
  <c r="EB518" i="2" s="1"/>
  <c r="DJ516" i="2"/>
  <c r="EB516" i="2" s="1"/>
  <c r="DJ514" i="2"/>
  <c r="EB514" i="2" s="1"/>
  <c r="DJ512" i="2"/>
  <c r="EB512" i="2" s="1"/>
  <c r="DJ510" i="2"/>
  <c r="EB510" i="2" s="1"/>
  <c r="DJ509" i="2"/>
  <c r="DJ507" i="2"/>
  <c r="CJ499" i="2"/>
  <c r="CJ495" i="2"/>
  <c r="CJ491" i="2"/>
  <c r="CJ487" i="2"/>
  <c r="CJ483" i="2"/>
  <c r="CJ479" i="2"/>
  <c r="CB559" i="2"/>
  <c r="CB509" i="2"/>
  <c r="CB512" i="2"/>
  <c r="CB516" i="2"/>
  <c r="CB520" i="2"/>
  <c r="CB524" i="2"/>
  <c r="CJ511" i="2"/>
  <c r="CB511" i="2"/>
  <c r="CJ515" i="2"/>
  <c r="CB515" i="2"/>
  <c r="CJ519" i="2"/>
  <c r="CB519" i="2"/>
  <c r="CJ523" i="2"/>
  <c r="CB523" i="2"/>
  <c r="CB527" i="2"/>
  <c r="CJ528" i="2"/>
  <c r="CB528" i="2"/>
  <c r="CB532" i="2"/>
  <c r="CB536" i="2"/>
  <c r="CB540" i="2"/>
  <c r="CJ531" i="2"/>
  <c r="CB531" i="2"/>
  <c r="CJ535" i="2"/>
  <c r="CB535" i="2"/>
  <c r="CJ539" i="2"/>
  <c r="CB539" i="2"/>
  <c r="CJ543" i="2"/>
  <c r="CB543" i="2"/>
  <c r="CB547" i="2"/>
  <c r="CB551" i="2"/>
  <c r="CJ546" i="2"/>
  <c r="CB546" i="2"/>
  <c r="CJ550" i="2"/>
  <c r="CB550" i="2"/>
  <c r="CJ553" i="2"/>
  <c r="CB553" i="2"/>
  <c r="CB557" i="2"/>
  <c r="CJ556" i="2"/>
  <c r="CB556" i="2"/>
  <c r="CJ500" i="2"/>
  <c r="CJ496" i="2"/>
  <c r="CJ490" i="2"/>
  <c r="CJ482" i="2"/>
  <c r="CJ475" i="2"/>
  <c r="CJ471" i="2"/>
  <c r="CJ467" i="2"/>
  <c r="CJ463" i="2"/>
  <c r="CJ459" i="2"/>
  <c r="CJ455" i="2"/>
  <c r="CJ488" i="2"/>
  <c r="CJ480" i="2"/>
  <c r="AB153" i="1"/>
  <c r="K130" i="1"/>
  <c r="AB155" i="1"/>
  <c r="AB173" i="1"/>
  <c r="AB169" i="1"/>
  <c r="AB159" i="1"/>
  <c r="AB185" i="1"/>
  <c r="AB171" i="1"/>
  <c r="AB157" i="1"/>
  <c r="AB183" i="1"/>
  <c r="AB167" i="1"/>
  <c r="I102" i="1" l="1"/>
  <c r="I103" i="1" s="1"/>
  <c r="Q33" i="1" s="1"/>
  <c r="AB187" i="1"/>
  <c r="I75" i="1"/>
  <c r="P32" i="1" s="1"/>
  <c r="CJ557" i="2"/>
  <c r="CJ551" i="2"/>
  <c r="CJ547" i="2"/>
  <c r="CJ540" i="2"/>
  <c r="CJ536" i="2"/>
  <c r="CJ532" i="2"/>
  <c r="CJ527" i="2"/>
  <c r="CJ524" i="2"/>
  <c r="CJ520" i="2"/>
  <c r="CJ516" i="2"/>
  <c r="CJ512" i="2"/>
  <c r="CJ509" i="2"/>
  <c r="CH503" i="2"/>
  <c r="AF183" i="1"/>
  <c r="AB184" i="1"/>
  <c r="AB172" i="1"/>
  <c r="AF171" i="1"/>
  <c r="AB160" i="1"/>
  <c r="AF159" i="1"/>
  <c r="AB170" i="1"/>
  <c r="AF169" i="1"/>
  <c r="AB156" i="1"/>
  <c r="AF155" i="1"/>
  <c r="AB154" i="1"/>
  <c r="AB161" i="1"/>
  <c r="AF153" i="1"/>
  <c r="AB168" i="1"/>
  <c r="AB175" i="1"/>
  <c r="AF167" i="1"/>
  <c r="AB158" i="1"/>
  <c r="AF157" i="1"/>
  <c r="AF185" i="1"/>
  <c r="AB186" i="1"/>
  <c r="AF187" i="1"/>
  <c r="AB188" i="1"/>
  <c r="AB174" i="1"/>
  <c r="AF173" i="1"/>
  <c r="AB189" i="1"/>
  <c r="AF181" i="1"/>
  <c r="AB182" i="1"/>
  <c r="K74" i="1"/>
  <c r="DE559" i="2"/>
  <c r="DW509" i="2"/>
  <c r="DW559" i="2" s="1"/>
  <c r="CZ559" i="2"/>
  <c r="DR509" i="2"/>
  <c r="DR559" i="2" s="1"/>
  <c r="CJ503" i="2"/>
  <c r="CJ559" i="2"/>
  <c r="DJ559" i="2"/>
  <c r="EB509" i="2"/>
  <c r="EB559" i="2" s="1"/>
  <c r="CH559" i="2" l="1"/>
  <c r="K102" i="1"/>
  <c r="V136" i="1"/>
  <c r="AA133" i="1" s="1"/>
  <c r="X33" i="1"/>
  <c r="AB190" i="1"/>
  <c r="E283" i="2"/>
  <c r="E339" i="2" s="1"/>
  <c r="E395" i="2" s="1"/>
  <c r="E451" i="2" s="1"/>
  <c r="E507" i="2" s="1"/>
  <c r="E3" i="2"/>
  <c r="Q29" i="1" s="1"/>
  <c r="Z134" i="1" l="1"/>
</calcChain>
</file>

<file path=xl/sharedStrings.xml><?xml version="1.0" encoding="utf-8"?>
<sst xmlns="http://schemas.openxmlformats.org/spreadsheetml/2006/main" count="1922" uniqueCount="494">
  <si>
    <t>GEOMETRIA</t>
  </si>
  <si>
    <t>ESTADISTICA</t>
  </si>
  <si>
    <t>AUTOEVALUACION</t>
  </si>
  <si>
    <t>REFUERZOS DE LOS DIFERENTES PERIODOS</t>
  </si>
  <si>
    <t>AREA</t>
  </si>
  <si>
    <t>MATEMATICAS</t>
  </si>
  <si>
    <t>COGNITIVO</t>
  </si>
  <si>
    <t>PROCEDIMENTAL</t>
  </si>
  <si>
    <t>ACTITUDINAL</t>
  </si>
  <si>
    <t xml:space="preserve">GRADO </t>
  </si>
  <si>
    <t>PERIODO:</t>
  </si>
  <si>
    <t>UNO</t>
  </si>
  <si>
    <t>Eval</t>
  </si>
  <si>
    <t>M</t>
  </si>
  <si>
    <t>G</t>
  </si>
  <si>
    <t>E</t>
  </si>
  <si>
    <t>DOS</t>
  </si>
  <si>
    <t>TRES</t>
  </si>
  <si>
    <t>CUATRO</t>
  </si>
  <si>
    <t>APELLIDO</t>
  </si>
  <si>
    <t>NOMBRE</t>
  </si>
  <si>
    <t>AGUIRRE</t>
  </si>
  <si>
    <t>MARIA</t>
  </si>
  <si>
    <t>PAULINA</t>
  </si>
  <si>
    <t>ARROYAVE</t>
  </si>
  <si>
    <t>ECHAVARRIA</t>
  </si>
  <si>
    <t>ANDRES</t>
  </si>
  <si>
    <t>RESTREPO</t>
  </si>
  <si>
    <t>ESTEFANIA</t>
  </si>
  <si>
    <t>CAMPILLO</t>
  </si>
  <si>
    <t>CANO</t>
  </si>
  <si>
    <t>HOYOS</t>
  </si>
  <si>
    <t>JOHAN</t>
  </si>
  <si>
    <t>SEBASTIAN</t>
  </si>
  <si>
    <t>CARDONA</t>
  </si>
  <si>
    <t>RENDON</t>
  </si>
  <si>
    <t>CASTAÑO</t>
  </si>
  <si>
    <t>CASTRILLON</t>
  </si>
  <si>
    <t>GUZMAN</t>
  </si>
  <si>
    <t>MARIANA</t>
  </si>
  <si>
    <t>CASTRO</t>
  </si>
  <si>
    <t>ZAPATA</t>
  </si>
  <si>
    <t>URIBE</t>
  </si>
  <si>
    <t>JORGE</t>
  </si>
  <si>
    <t>ESCOBAR</t>
  </si>
  <si>
    <t>ALVAREZ</t>
  </si>
  <si>
    <t>TOMAS</t>
  </si>
  <si>
    <t>LUIS</t>
  </si>
  <si>
    <t>MARIO</t>
  </si>
  <si>
    <t>GARCIA</t>
  </si>
  <si>
    <t>LONDOÑO</t>
  </si>
  <si>
    <t>GIRALDO</t>
  </si>
  <si>
    <t>JULIAN</t>
  </si>
  <si>
    <t>HIGUITA</t>
  </si>
  <si>
    <t>EMILY</t>
  </si>
  <si>
    <t>GOMEZ</t>
  </si>
  <si>
    <t>MICHEL</t>
  </si>
  <si>
    <t>DIAZ</t>
  </si>
  <si>
    <t>LOAIZA</t>
  </si>
  <si>
    <t>BUSTAMANTE</t>
  </si>
  <si>
    <t>ALEJANDRO</t>
  </si>
  <si>
    <t>LOPEZ</t>
  </si>
  <si>
    <t>BURITICA</t>
  </si>
  <si>
    <t>VALERIA</t>
  </si>
  <si>
    <t>ORTIZ</t>
  </si>
  <si>
    <t>MANCO</t>
  </si>
  <si>
    <t>MONA</t>
  </si>
  <si>
    <t>DILAN</t>
  </si>
  <si>
    <t>MUÑOZ</t>
  </si>
  <si>
    <t>MIGUEL</t>
  </si>
  <si>
    <t>ANGEL</t>
  </si>
  <si>
    <t>MONSALVE</t>
  </si>
  <si>
    <t>ESTIVEN</t>
  </si>
  <si>
    <t>ORTEGA</t>
  </si>
  <si>
    <t>RIOS</t>
  </si>
  <si>
    <t>SARA</t>
  </si>
  <si>
    <t>PORRAS</t>
  </si>
  <si>
    <t>VALENCIA</t>
  </si>
  <si>
    <t>RAMIREZ</t>
  </si>
  <si>
    <t>SALOME</t>
  </si>
  <si>
    <t>LAURA</t>
  </si>
  <si>
    <t>VALENTINA</t>
  </si>
  <si>
    <t>ROJAS</t>
  </si>
  <si>
    <t>RUA</t>
  </si>
  <si>
    <t>MANUELA</t>
  </si>
  <si>
    <t>SALDARRIAGA</t>
  </si>
  <si>
    <t>LADINO</t>
  </si>
  <si>
    <t>SANCHEZ</t>
  </si>
  <si>
    <t>ISABELA</t>
  </si>
  <si>
    <t>TOBON</t>
  </si>
  <si>
    <t>EMMANUEL</t>
  </si>
  <si>
    <t>VERA</t>
  </si>
  <si>
    <t>LORENA</t>
  </si>
  <si>
    <t>ANDREA</t>
  </si>
  <si>
    <t>OSORIO</t>
  </si>
  <si>
    <t>ACEVEDO</t>
  </si>
  <si>
    <t>ALZATE</t>
  </si>
  <si>
    <t>JOSE</t>
  </si>
  <si>
    <t>DAVID</t>
  </si>
  <si>
    <t>CAROLINA</t>
  </si>
  <si>
    <t>LUISA</t>
  </si>
  <si>
    <t>FERNANDA</t>
  </si>
  <si>
    <t>EMANUEL</t>
  </si>
  <si>
    <t>ECHEVERRI</t>
  </si>
  <si>
    <t>HERNANDEZ</t>
  </si>
  <si>
    <t>KEVIN</t>
  </si>
  <si>
    <t>ALEJANDRA</t>
  </si>
  <si>
    <t>SAMUEL</t>
  </si>
  <si>
    <t>ANA</t>
  </si>
  <si>
    <t>MORENO</t>
  </si>
  <si>
    <t>FRANCO</t>
  </si>
  <si>
    <t>CAMILO</t>
  </si>
  <si>
    <t>NIKOL</t>
  </si>
  <si>
    <t>MATEO</t>
  </si>
  <si>
    <t>GUTIERREZ</t>
  </si>
  <si>
    <t>HENAO</t>
  </si>
  <si>
    <t>ORREGO</t>
  </si>
  <si>
    <t>HERRERA</t>
  </si>
  <si>
    <t>ISABELLA</t>
  </si>
  <si>
    <t>NICOL</t>
  </si>
  <si>
    <t>MARIN</t>
  </si>
  <si>
    <t>CASTAÑEDA</t>
  </si>
  <si>
    <t>MEDINA</t>
  </si>
  <si>
    <t>RUEDA</t>
  </si>
  <si>
    <t>YULIANA</t>
  </si>
  <si>
    <t>XIMENA</t>
  </si>
  <si>
    <t>STEVEN</t>
  </si>
  <si>
    <t>GIL</t>
  </si>
  <si>
    <t>DANIEL</t>
  </si>
  <si>
    <t>VASQUEZ</t>
  </si>
  <si>
    <t>VICTOR</t>
  </si>
  <si>
    <t>PEREZ</t>
  </si>
  <si>
    <t>URREGO</t>
  </si>
  <si>
    <t>VANEGAS</t>
  </si>
  <si>
    <t>CORTES</t>
  </si>
  <si>
    <t>YEPES</t>
  </si>
  <si>
    <t>RODRIGUEZ</t>
  </si>
  <si>
    <t>JUAN</t>
  </si>
  <si>
    <t>ISABEL</t>
  </si>
  <si>
    <t>CAMILA</t>
  </si>
  <si>
    <t>CORREA</t>
  </si>
  <si>
    <t>BOLIVAR</t>
  </si>
  <si>
    <t>TATIANA</t>
  </si>
  <si>
    <t>ALEXIS</t>
  </si>
  <si>
    <t>GAVIRIA</t>
  </si>
  <si>
    <t>GONZALEZ</t>
  </si>
  <si>
    <t>JIMENEZ</t>
  </si>
  <si>
    <t>FERNANDEZ</t>
  </si>
  <si>
    <t>FLOREZ</t>
  </si>
  <si>
    <t>MEJIA</t>
  </si>
  <si>
    <t>MIRANDA</t>
  </si>
  <si>
    <t>CORDOBA</t>
  </si>
  <si>
    <t>NIETO</t>
  </si>
  <si>
    <t>PALACIOS</t>
  </si>
  <si>
    <t>KAREN</t>
  </si>
  <si>
    <t>RUBEN</t>
  </si>
  <si>
    <t>DARIO</t>
  </si>
  <si>
    <t>SALAZAR</t>
  </si>
  <si>
    <t>VELEZ</t>
  </si>
  <si>
    <t>VILLA</t>
  </si>
  <si>
    <t>BETANCUR</t>
  </si>
  <si>
    <t>ESTEBAN</t>
  </si>
  <si>
    <t>BRYAN</t>
  </si>
  <si>
    <t>MESA</t>
  </si>
  <si>
    <t>PABLO</t>
  </si>
  <si>
    <t>ALEXANDRA</t>
  </si>
  <si>
    <t>MANUEL</t>
  </si>
  <si>
    <t>QUINTERO</t>
  </si>
  <si>
    <t>SANTIAGO</t>
  </si>
  <si>
    <t>RINCON</t>
  </si>
  <si>
    <t>SOFIA</t>
  </si>
  <si>
    <t>FELIPE</t>
  </si>
  <si>
    <t>SEPULVEDA</t>
  </si>
  <si>
    <t>CHAVARRIA</t>
  </si>
  <si>
    <t>SUSANA</t>
  </si>
  <si>
    <t>EDWIN</t>
  </si>
  <si>
    <t>OCAMPO</t>
  </si>
  <si>
    <t>JARAMILLO</t>
  </si>
  <si>
    <t>ALEXANDER</t>
  </si>
  <si>
    <t>MARTINEZ</t>
  </si>
  <si>
    <t>ANDREY</t>
  </si>
  <si>
    <t>año</t>
  </si>
  <si>
    <t>x</t>
  </si>
  <si>
    <t>#</t>
  </si>
  <si>
    <t xml:space="preserve">INSTITUCION </t>
  </si>
  <si>
    <t>INGRESO DE INFORMACIÓN</t>
  </si>
  <si>
    <t>DATOS GENERALES</t>
  </si>
  <si>
    <t>DESEMPEÑO ACADÉMICO</t>
  </si>
  <si>
    <t>GRADO:</t>
  </si>
  <si>
    <t>GRUPO:</t>
  </si>
  <si>
    <t>NUM LISTA:</t>
  </si>
  <si>
    <t>DE CLIP EN EL RECUADRO:</t>
  </si>
  <si>
    <t>(ESCRIBA: 6, 7, 8, 9, 10 ó 11)</t>
  </si>
  <si>
    <t>(ESCRIBA: 1, 2, 3, ó 4)</t>
  </si>
  <si>
    <t>(ESCRIBA: 1, 2, 3, 4, 5, . . . )</t>
  </si>
  <si>
    <t>CODIGO:</t>
  </si>
  <si>
    <t xml:space="preserve">BIENVENIDO(A):  </t>
  </si>
  <si>
    <t xml:space="preserve">PERIODO: </t>
  </si>
  <si>
    <t xml:space="preserve">NOTAS HASTA EL: </t>
  </si>
  <si>
    <t>Asignaturas:</t>
  </si>
  <si>
    <t xml:space="preserve">PROFESOR: </t>
  </si>
  <si>
    <t>LUIS LOPEZ ZULETA</t>
  </si>
  <si>
    <t>TENGA PRESENTA</t>
  </si>
  <si>
    <r>
      <t>Los conceptos con</t>
    </r>
    <r>
      <rPr>
        <b/>
        <sz val="12"/>
        <color rgb="FF00B050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Bj (BAJO</t>
    </r>
    <r>
      <rPr>
        <b/>
        <sz val="12"/>
        <color rgb="FF00B050"/>
        <rFont val="Calibri"/>
        <family val="2"/>
        <scheme val="minor"/>
      </rPr>
      <t>)</t>
    </r>
    <r>
      <rPr>
        <sz val="12"/>
        <color rgb="FF00B050"/>
        <rFont val="Calibri"/>
        <family val="2"/>
        <scheme val="minor"/>
      </rPr>
      <t xml:space="preserve"> corresponde a actividades de poca calidad  o  no  realizadas  por  el  estudiante.  Si un estudiante obtiene  </t>
    </r>
    <r>
      <rPr>
        <b/>
        <sz val="12"/>
        <color rgb="FF00B050"/>
        <rFont val="Calibri"/>
        <family val="2"/>
        <scheme val="minor"/>
      </rPr>
      <t xml:space="preserve">UNO </t>
    </r>
    <r>
      <rPr>
        <sz val="12"/>
        <color rgb="FF00B050"/>
        <rFont val="Calibri"/>
        <family val="2"/>
        <scheme val="minor"/>
      </rPr>
      <t xml:space="preserve"> en  una  actividad esta  no  fue  presentada         </t>
    </r>
    <r>
      <rPr>
        <sz val="12"/>
        <color rgb="FFE26B0A"/>
        <rFont val="Calibri"/>
        <family val="2"/>
        <scheme val="minor"/>
      </rPr>
      <t xml:space="preserve"> </t>
    </r>
    <r>
      <rPr>
        <sz val="12"/>
        <color rgb="FF4F81BD"/>
        <rFont val="Calibri"/>
        <family val="2"/>
        <scheme val="minor"/>
      </rPr>
      <t xml:space="preserve">La equivalencia entre las notas es: </t>
    </r>
    <r>
      <rPr>
        <sz val="12"/>
        <color rgb="FF00B050"/>
        <rFont val="Calibri"/>
        <family val="2"/>
        <scheme val="minor"/>
      </rPr>
      <t xml:space="preserve">                                                             </t>
    </r>
    <r>
      <rPr>
        <b/>
        <sz val="12"/>
        <color rgb="FFFF0000"/>
        <rFont val="Calibri"/>
        <family val="2"/>
        <scheme val="minor"/>
      </rPr>
      <t>Bajo:         0,0      a          2,9</t>
    </r>
    <r>
      <rPr>
        <b/>
        <sz val="12"/>
        <color rgb="FF00B050"/>
        <rFont val="Calibri"/>
        <family val="2"/>
        <scheme val="minor"/>
      </rPr>
      <t xml:space="preserve">   </t>
    </r>
    <r>
      <rPr>
        <sz val="12"/>
        <color rgb="FF00B050"/>
        <rFont val="Calibri"/>
        <family val="2"/>
        <scheme val="minor"/>
      </rPr>
      <t xml:space="preserve">                                            </t>
    </r>
    <r>
      <rPr>
        <sz val="12"/>
        <color rgb="FFE26B0A"/>
        <rFont val="Calibri"/>
        <family val="2"/>
        <scheme val="minor"/>
      </rPr>
      <t xml:space="preserve">                                                                                                       Básico:         3,0           a         3,9 </t>
    </r>
    <r>
      <rPr>
        <sz val="12"/>
        <color rgb="FF00B050"/>
        <rFont val="Calibri"/>
        <family val="2"/>
        <scheme val="minor"/>
      </rPr>
      <t xml:space="preserve">                                                                                              Alto:            4,0          a            4,5                                                                  </t>
    </r>
    <r>
      <rPr>
        <b/>
        <sz val="12"/>
        <color rgb="FF00B0F0"/>
        <rFont val="Calibri"/>
        <family val="2"/>
        <scheme val="minor"/>
      </rPr>
      <t>SUPERIOR:</t>
    </r>
    <r>
      <rPr>
        <sz val="12"/>
        <color rgb="FF00B0F0"/>
        <rFont val="Calibri"/>
        <family val="2"/>
        <scheme val="minor"/>
      </rPr>
      <t xml:space="preserve">      4,6          a          5,0</t>
    </r>
  </si>
  <si>
    <t>Cognitivo</t>
  </si>
  <si>
    <t>Procedim.</t>
  </si>
  <si>
    <t>Actitudin.</t>
  </si>
  <si>
    <t>valor</t>
  </si>
  <si>
    <t>letras</t>
  </si>
  <si>
    <t>ACTIVIDADES</t>
  </si>
  <si>
    <t>DEFINIT</t>
  </si>
  <si>
    <t>GARCES</t>
  </si>
  <si>
    <t>S : superior         A: alto         Bs: Básico (Bas)           Bj: bajo</t>
  </si>
  <si>
    <t>INASISTENCIAS:</t>
  </si>
  <si>
    <t>Módulos</t>
  </si>
  <si>
    <t>REPRUEBA</t>
  </si>
  <si>
    <t>AREA DE MATEMATICAS</t>
  </si>
  <si>
    <t>Debe ser más responsable</t>
  </si>
  <si>
    <t>APRUEBA</t>
  </si>
  <si>
    <t>PUEDE MEJORAR</t>
  </si>
  <si>
    <t>FELICITACIONES</t>
  </si>
  <si>
    <t>Cada refuerzo consta de tres actividades:</t>
  </si>
  <si>
    <r>
      <rPr>
        <b/>
        <sz val="11"/>
        <color rgb="FF00B0F0"/>
        <rFont val="Calibri"/>
        <family val="2"/>
        <scheme val="minor"/>
      </rPr>
      <t>COGNITIVA</t>
    </r>
    <r>
      <rPr>
        <sz val="12"/>
        <color theme="1"/>
        <rFont val="Calibri"/>
        <family val="2"/>
        <scheme val="minor"/>
      </rPr>
      <t xml:space="preserve"> ( sustentación escrita u oral)</t>
    </r>
  </si>
  <si>
    <r>
      <rPr>
        <b/>
        <sz val="11"/>
        <color rgb="FF00B050"/>
        <rFont val="Calibri"/>
        <family val="2"/>
        <scheme val="minor"/>
      </rPr>
      <t>PROCEDIMENTAL</t>
    </r>
    <r>
      <rPr>
        <sz val="12"/>
        <color theme="1"/>
        <rFont val="Calibri"/>
        <family val="2"/>
        <scheme val="minor"/>
      </rPr>
      <t xml:space="preserve"> (taller escrito)</t>
    </r>
  </si>
  <si>
    <r>
      <rPr>
        <b/>
        <sz val="11"/>
        <color rgb="FF7030A0"/>
        <rFont val="Calibri"/>
        <family val="2"/>
        <scheme val="minor"/>
      </rPr>
      <t>ACTITUDINAL</t>
    </r>
    <r>
      <rPr>
        <sz val="12"/>
        <color theme="1"/>
        <rFont val="Calibri"/>
        <family val="2"/>
        <scheme val="minor"/>
      </rPr>
      <t xml:space="preserve"> ( presentación de las dos actividades anteriores)</t>
    </r>
  </si>
  <si>
    <t>PERIODO</t>
  </si>
  <si>
    <t>DEFINITIVA</t>
  </si>
  <si>
    <t>REFUERZOS</t>
  </si>
  <si>
    <t>SUS NOTAS LAS ENCUENTRA MAS ABAJO</t>
  </si>
  <si>
    <t>Nùmero de notas</t>
  </si>
  <si>
    <t>I.E LUIS LOPEZ DE MESA</t>
  </si>
  <si>
    <t>NOTAS DEFINITIVAS</t>
  </si>
  <si>
    <t>RECUPERACION / EVALUACION</t>
  </si>
  <si>
    <t>Intrumentos               Geometría</t>
  </si>
  <si>
    <t>Desemp Matematic</t>
  </si>
  <si>
    <t>Desemp Geometria</t>
  </si>
  <si>
    <t>Desemp Estadíst.</t>
  </si>
  <si>
    <t>Def total</t>
  </si>
  <si>
    <t>puntualidad e inasistencia</t>
  </si>
  <si>
    <t>Seleccione  Asignatura</t>
  </si>
  <si>
    <t>Refuerzo MATEMATICA</t>
  </si>
  <si>
    <t>Refuerzo GEOMETRIA</t>
  </si>
  <si>
    <t>Refuerzo ESTADISTICA</t>
  </si>
  <si>
    <t>PUNTAJE EN EVALUACION</t>
  </si>
  <si>
    <t>ACTIVIDADES DE CLASE</t>
  </si>
  <si>
    <t>TALLERES</t>
  </si>
  <si>
    <t>P1</t>
  </si>
  <si>
    <t>P2</t>
  </si>
  <si>
    <t>P3</t>
  </si>
  <si>
    <t>P4</t>
  </si>
  <si>
    <t>Def</t>
  </si>
  <si>
    <t>Tall</t>
  </si>
  <si>
    <t>actit</t>
  </si>
  <si>
    <t>Nota Def</t>
  </si>
  <si>
    <t>Periodo</t>
  </si>
  <si>
    <t>Recup  MAT</t>
  </si>
  <si>
    <t>Recup  GEO</t>
  </si>
  <si>
    <t>Recup  EST</t>
  </si>
  <si>
    <t xml:space="preserve">EV. PERIOD0  </t>
  </si>
  <si>
    <t>Nota asistencia</t>
  </si>
  <si>
    <t>Autoevaluacion</t>
  </si>
  <si>
    <t>Coevaluacion</t>
  </si>
  <si>
    <t>Pierden</t>
  </si>
  <si>
    <t>Recuperan</t>
  </si>
  <si>
    <t>A1</t>
  </si>
  <si>
    <t>AGUILAR</t>
  </si>
  <si>
    <t>NAVARRO</t>
  </si>
  <si>
    <t>JAIRO</t>
  </si>
  <si>
    <t>MENDEZ</t>
  </si>
  <si>
    <t>MORALES</t>
  </si>
  <si>
    <t>YEISON</t>
  </si>
  <si>
    <t>DAHIANA</t>
  </si>
  <si>
    <t>WILLIAN</t>
  </si>
  <si>
    <t>DEL RIO</t>
  </si>
  <si>
    <t>DURANGO</t>
  </si>
  <si>
    <t>FEDERICO</t>
  </si>
  <si>
    <t>ESTEFANNY</t>
  </si>
  <si>
    <t>ESTRADA</t>
  </si>
  <si>
    <t>ALAN</t>
  </si>
  <si>
    <t>ZULETA</t>
  </si>
  <si>
    <t>MICHELLE</t>
  </si>
  <si>
    <t>FRANK</t>
  </si>
  <si>
    <t>MOLINA</t>
  </si>
  <si>
    <t>YUMI</t>
  </si>
  <si>
    <t>MURILLO</t>
  </si>
  <si>
    <t>PEREA</t>
  </si>
  <si>
    <t>USUGA</t>
  </si>
  <si>
    <t>OSPINA</t>
  </si>
  <si>
    <t>BUITRAGO</t>
  </si>
  <si>
    <t>PALACIO</t>
  </si>
  <si>
    <t>YEINNER</t>
  </si>
  <si>
    <t>LEANDRO</t>
  </si>
  <si>
    <t>ROLDAN</t>
  </si>
  <si>
    <t>LEDESMA</t>
  </si>
  <si>
    <t>ALEX</t>
  </si>
  <si>
    <t>PANESSO</t>
  </si>
  <si>
    <t>GRACIANO</t>
  </si>
  <si>
    <t>ANDY</t>
  </si>
  <si>
    <t>SANTOS</t>
  </si>
  <si>
    <t>YISELA</t>
  </si>
  <si>
    <t>NICOLE</t>
  </si>
  <si>
    <t>TERESEN</t>
  </si>
  <si>
    <t>JAVIER</t>
  </si>
  <si>
    <t>JESUS</t>
  </si>
  <si>
    <t>DE LOS ANGELES</t>
  </si>
  <si>
    <t>YEPEZ</t>
  </si>
  <si>
    <t>X</t>
  </si>
  <si>
    <t>A2</t>
  </si>
  <si>
    <t>ANDRADE</t>
  </si>
  <si>
    <t>CHAVERRA</t>
  </si>
  <si>
    <t>ADRIANO</t>
  </si>
  <si>
    <t>ARRIETA</t>
  </si>
  <si>
    <t>CLARA</t>
  </si>
  <si>
    <t>JORMAN</t>
  </si>
  <si>
    <t>SUCERQUIA</t>
  </si>
  <si>
    <t>ZABALA</t>
  </si>
  <si>
    <t>STEFANY</t>
  </si>
  <si>
    <t>VEGA</t>
  </si>
  <si>
    <t>VARGAS</t>
  </si>
  <si>
    <t>CHANCI</t>
  </si>
  <si>
    <t>BRAVO</t>
  </si>
  <si>
    <t>IDARRAGA</t>
  </si>
  <si>
    <t>YAMID</t>
  </si>
  <si>
    <t>FERANNDA</t>
  </si>
  <si>
    <t>DIEGO</t>
  </si>
  <si>
    <t>SUESCUN</t>
  </si>
  <si>
    <t>CATERIN</t>
  </si>
  <si>
    <t>YURANY</t>
  </si>
  <si>
    <t>PALOMINO</t>
  </si>
  <si>
    <t>PASOS</t>
  </si>
  <si>
    <t>RENTERIA</t>
  </si>
  <si>
    <t>PAUL</t>
  </si>
  <si>
    <t>RICHARD</t>
  </si>
  <si>
    <t>RICAURTE</t>
  </si>
  <si>
    <t>ZULUAGA</t>
  </si>
  <si>
    <t>RUIZ</t>
  </si>
  <si>
    <t>EILYN</t>
  </si>
  <si>
    <t>SARMIENTO</t>
  </si>
  <si>
    <t>YESSI</t>
  </si>
  <si>
    <t>URREA</t>
  </si>
  <si>
    <t>KEISY</t>
  </si>
  <si>
    <t>A3</t>
  </si>
  <si>
    <t>GRISALES</t>
  </si>
  <si>
    <t>JORDAN</t>
  </si>
  <si>
    <t>CALVO</t>
  </si>
  <si>
    <t>CARTEGENA</t>
  </si>
  <si>
    <t>ARAQUE</t>
  </si>
  <si>
    <t>CORDERO</t>
  </si>
  <si>
    <t>BERNAL</t>
  </si>
  <si>
    <t>COLORADO</t>
  </si>
  <si>
    <t>DUQUE</t>
  </si>
  <si>
    <t>ARISTIZABAL</t>
  </si>
  <si>
    <t>DAYANA</t>
  </si>
  <si>
    <t>MARULANDA</t>
  </si>
  <si>
    <t>STIVEN</t>
  </si>
  <si>
    <t>VILLALBA</t>
  </si>
  <si>
    <t>HELEN</t>
  </si>
  <si>
    <t>LARROTA</t>
  </si>
  <si>
    <t>ALGARIN</t>
  </si>
  <si>
    <t>ROGGER</t>
  </si>
  <si>
    <t>ALVERNIA</t>
  </si>
  <si>
    <t>DE JESUS</t>
  </si>
  <si>
    <t>YOSELIN</t>
  </si>
  <si>
    <t>PUERTA</t>
  </si>
  <si>
    <t>YENIFER</t>
  </si>
  <si>
    <t>QUEVEDO</t>
  </si>
  <si>
    <t>EDWARD</t>
  </si>
  <si>
    <t>SOSA</t>
  </si>
  <si>
    <t>TAMARA</t>
  </si>
  <si>
    <t>BARRANCO</t>
  </si>
  <si>
    <t>MAROLY</t>
  </si>
  <si>
    <t>TORRES</t>
  </si>
  <si>
    <t>LUJAN</t>
  </si>
  <si>
    <t>CAROLIN</t>
  </si>
  <si>
    <t>ALARCON</t>
  </si>
  <si>
    <t>THOMAS</t>
  </si>
  <si>
    <t>DOUGLAS</t>
  </si>
  <si>
    <t>ZARACHE</t>
  </si>
  <si>
    <t>JAIMES</t>
  </si>
  <si>
    <t>MARVIN</t>
  </si>
  <si>
    <t>A4</t>
  </si>
  <si>
    <t>MIRA</t>
  </si>
  <si>
    <t>ARGAEZ</t>
  </si>
  <si>
    <t>BORJA</t>
  </si>
  <si>
    <t>CELADA</t>
  </si>
  <si>
    <t>CONTRERAS</t>
  </si>
  <si>
    <t>CARVAJAL</t>
  </si>
  <si>
    <t>ALBERTO</t>
  </si>
  <si>
    <t>MENESES</t>
  </si>
  <si>
    <t>DIOSA</t>
  </si>
  <si>
    <t>GUERRERO</t>
  </si>
  <si>
    <t>AGUIAR</t>
  </si>
  <si>
    <t>MACIAS</t>
  </si>
  <si>
    <t>CASAS</t>
  </si>
  <si>
    <t>MARIACA</t>
  </si>
  <si>
    <t>YORSWELL</t>
  </si>
  <si>
    <t>VALDERRAMA</t>
  </si>
  <si>
    <t>MARLON</t>
  </si>
  <si>
    <t>BIANCY</t>
  </si>
  <si>
    <t>YISEL</t>
  </si>
  <si>
    <t>DANNA</t>
  </si>
  <si>
    <t>ROBLEDO</t>
  </si>
  <si>
    <t>DAYNOWER</t>
  </si>
  <si>
    <t>JHOAN</t>
  </si>
  <si>
    <t>QUIROZ</t>
  </si>
  <si>
    <t>MISAS</t>
  </si>
  <si>
    <t>FRANSURI</t>
  </si>
  <si>
    <t>YISSED</t>
  </si>
  <si>
    <t>RENGIFO</t>
  </si>
  <si>
    <t>LAGAREJO</t>
  </si>
  <si>
    <t>DARLINTON</t>
  </si>
  <si>
    <t>GERALDIN</t>
  </si>
  <si>
    <t>NAIA</t>
  </si>
  <si>
    <t>SERNA</t>
  </si>
  <si>
    <t>VILLADA</t>
  </si>
  <si>
    <t>MAICOL</t>
  </si>
  <si>
    <t>ETICA Y VALORES</t>
  </si>
  <si>
    <t>A5</t>
  </si>
  <si>
    <t>A6</t>
  </si>
  <si>
    <t>A7</t>
  </si>
  <si>
    <t>A8</t>
  </si>
  <si>
    <t>A9</t>
  </si>
  <si>
    <t>A10</t>
  </si>
  <si>
    <t>Promedio</t>
  </si>
  <si>
    <t>aj</t>
  </si>
  <si>
    <t>AL</t>
  </si>
  <si>
    <t>bj</t>
  </si>
  <si>
    <t>AGUDELO</t>
  </si>
  <si>
    <t>BORQUEZ</t>
  </si>
  <si>
    <t>SUP</t>
  </si>
  <si>
    <t>Bs</t>
  </si>
  <si>
    <t>Portada y tabla, 23 de abril</t>
  </si>
  <si>
    <t>Ejercicio de clase signos de agrupacion, 29 de abril</t>
  </si>
  <si>
    <t>notas de clase, 20 mayo</t>
  </si>
  <si>
    <t>Operaciones matematicas, 24 de abril</t>
  </si>
  <si>
    <t>Guia sobre polinomios, 8 de mayo</t>
  </si>
  <si>
    <t>Guia plano cartesiano,  10 mayo</t>
  </si>
  <si>
    <t>trazado de angulos, 9 mayo</t>
  </si>
  <si>
    <t>Nota instrumentos</t>
  </si>
  <si>
    <t>Notas del cuaderno, 16 mayo</t>
  </si>
  <si>
    <t>Portada y tabla, 8 mayo</t>
  </si>
  <si>
    <t>Ejercicios en clase polinomios aritmeticos,  24 de abril</t>
  </si>
  <si>
    <t>ejercicios de clase en el plano cartesiano, 15 mayo</t>
  </si>
  <si>
    <t>Operaciones matematicas, 22 de abril</t>
  </si>
  <si>
    <t>Guia sobre polinomios, 10 de mayo</t>
  </si>
  <si>
    <t>Portada y tabla, 30 de abril</t>
  </si>
  <si>
    <t>Trazado de angulos, uso del transportador, 23 de abril</t>
  </si>
  <si>
    <t>Trazado de angulos, tipos de angulos, 30 de abril</t>
  </si>
  <si>
    <t>Notas del cuaderno, 14 mayo</t>
  </si>
  <si>
    <t>tipos de variable, 26 abril</t>
  </si>
  <si>
    <t>Propiedades de las Operaciones matematicas, 29 de abril</t>
  </si>
  <si>
    <t>Guia del plano cartesiano, 10 mayo</t>
  </si>
  <si>
    <t>portada yntabla, 9 mayo</t>
  </si>
  <si>
    <t>Notas del cuaderno, 9 mayo</t>
  </si>
  <si>
    <t>tipos de variable, 6 mayo</t>
  </si>
  <si>
    <t>Propiedades de las Operaciones matematicas, 26 de abril</t>
  </si>
  <si>
    <t>portada yntabla, 14 mayo</t>
  </si>
  <si>
    <t>Trazado de angulos, uso del transportador, 26 abril</t>
  </si>
  <si>
    <t>Cuaderno - notas de clase, 14 mayo</t>
  </si>
  <si>
    <t>Tipos de variables, 2 de mayo</t>
  </si>
  <si>
    <t>Portada y tabla, 22 de abril</t>
  </si>
  <si>
    <t>carta a la familia, 22 de abril</t>
  </si>
  <si>
    <t>Desarrollo de la guia  uno de valores,29 de abril</t>
  </si>
  <si>
    <t>Desarrollo de la guia  dos de valores, 6 de mayo</t>
  </si>
  <si>
    <t>puntualidad/ inasistencia</t>
  </si>
  <si>
    <t>Faltas totales</t>
  </si>
  <si>
    <t xml:space="preserve">MONTOYA </t>
  </si>
  <si>
    <t>.</t>
  </si>
  <si>
    <t>Desarrollo de la guia  cuatro de valores de la familia, 20 de mayo</t>
  </si>
  <si>
    <t>Puntos sobre el plano cartesiano, 7 de mayo</t>
  </si>
  <si>
    <t>suma de numeros positivos y negativos, 27 de mayo</t>
  </si>
  <si>
    <t>Operaciones con enteros, 4 de junio</t>
  </si>
  <si>
    <t>Taller de valor absoluto,  21 mayo</t>
  </si>
  <si>
    <t>Calculo de la frecuencia relativa dejada en clase, 30 de mayo</t>
  </si>
  <si>
    <t>Problemas de porcentajes, 4 de junio</t>
  </si>
  <si>
    <t>Ejercicios de aplicación , 26 de abril</t>
  </si>
  <si>
    <t>Suma de enteros positivos y negativos, 24 mayo</t>
  </si>
  <si>
    <t>guia plano cartesiano,  20 mayo</t>
  </si>
  <si>
    <t>taller de valor absoluto,  24 mayo</t>
  </si>
  <si>
    <t>Calculo de la frecuencia relativa dejada en clase, 28 de mayo</t>
  </si>
  <si>
    <t>Problemas de porcentajes, 6 de junio</t>
  </si>
  <si>
    <t>Multiplicacion de enteros positivos y negativos, 24 mayo</t>
  </si>
  <si>
    <t>Operaciones con enteros( suma), 21 mayo</t>
  </si>
  <si>
    <t>Ejercicios de porcentaje, 6 de junio</t>
  </si>
  <si>
    <t>sumas de: enteros (+), enteros (-), enteros (+) y (-) y el resultado (+), enteros (+) y (-) y el resultado (-), 29 de mayo</t>
  </si>
  <si>
    <t>Ejercicios de polinomios, 4 de junio</t>
  </si>
  <si>
    <t>Ejercicios de operaciones con enteros, 29 de mayo</t>
  </si>
  <si>
    <t>Dibujos de angulos concavos y convexos, 30 de mayo</t>
  </si>
  <si>
    <t>Portada y tabla, 4 de julio</t>
  </si>
  <si>
    <t>Tabla de frecuencias, 4 de julio</t>
  </si>
  <si>
    <t xml:space="preserve">GIRALDO </t>
  </si>
  <si>
    <t xml:space="preserve">DAVID </t>
  </si>
  <si>
    <t>Preguntas sobre la familia, 27 de mayo</t>
  </si>
  <si>
    <t>nota promedio de  las 6 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</si>
</sst>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240A]d&quot; de &quot;mmmm&quot; de &quot;yyyy;@"/>
    <numFmt numFmtId="165" formatCode="0.0"/>
    <numFmt numFmtId="166" formatCode="d/mm/yyyy;@"/>
  </numFmts>
  <fonts count="129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0"/>
      <color rgb="FFFFFFFF"/>
      <name val="Bookman Old Style"/>
      <family val="1"/>
    </font>
    <font>
      <b/>
      <sz val="16"/>
      <color rgb="FF00B0F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u val="double"/>
      <sz val="11"/>
      <color theme="3" tint="0.3999755851924192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u val="double"/>
      <sz val="16"/>
      <color theme="0"/>
      <name val="Calibri"/>
      <family val="2"/>
      <scheme val="minor"/>
    </font>
    <font>
      <b/>
      <u val="double"/>
      <sz val="15"/>
      <color theme="0"/>
      <name val="Calibri"/>
      <family val="2"/>
      <scheme val="minor"/>
    </font>
    <font>
      <b/>
      <u val="double"/>
      <sz val="14"/>
      <color theme="0"/>
      <name val="Calibri"/>
      <family val="2"/>
      <scheme val="minor"/>
    </font>
    <font>
      <b/>
      <sz val="12"/>
      <color theme="6" tint="-0.249977111117893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6"/>
      <color theme="6" tint="-0.249977111117893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6" tint="0.39997558519241921"/>
      <name val="Arial"/>
      <family val="2"/>
    </font>
    <font>
      <sz val="14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8"/>
      <color theme="0"/>
      <name val="Calibri"/>
      <family val="2"/>
      <scheme val="minor"/>
    </font>
    <font>
      <b/>
      <sz val="11"/>
      <color rgb="FF00B050"/>
      <name val="Arial"/>
      <family val="2"/>
    </font>
    <font>
      <b/>
      <sz val="8"/>
      <color rgb="FF00B0F0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2"/>
      <color theme="6" tint="-0.249977111117893"/>
      <name val="Calibri"/>
      <family val="2"/>
      <scheme val="minor"/>
    </font>
    <font>
      <sz val="12"/>
      <color rgb="FFFFC00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9"/>
      <color theme="0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0.5"/>
      <color rgb="FF00B0F0"/>
      <name val="Calibri"/>
      <family val="2"/>
      <scheme val="minor"/>
    </font>
    <font>
      <b/>
      <sz val="10.5"/>
      <color theme="3" tint="0.39997558519241921"/>
      <name val="Calibri"/>
      <family val="2"/>
      <scheme val="minor"/>
    </font>
    <font>
      <b/>
      <sz val="10.5"/>
      <color theme="9" tint="-0.24997711111789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.5"/>
      <color theme="4" tint="-0.249977111117893"/>
      <name val="Calibri"/>
      <family val="2"/>
      <scheme val="minor"/>
    </font>
    <font>
      <b/>
      <sz val="8"/>
      <color theme="6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8"/>
      <color theme="9" tint="-0.249977111117893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0.5"/>
      <color theme="1"/>
      <name val="Arial"/>
      <family val="2"/>
    </font>
    <font>
      <b/>
      <sz val="9"/>
      <color rgb="FF00B0F0"/>
      <name val="Calibri"/>
      <family val="2"/>
      <scheme val="minor"/>
    </font>
    <font>
      <b/>
      <sz val="9"/>
      <color theme="6" tint="-0.249977111117893"/>
      <name val="Calibri"/>
      <family val="2"/>
      <scheme val="minor"/>
    </font>
    <font>
      <b/>
      <sz val="9"/>
      <color theme="9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3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.5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26"/>
      <color rgb="FFFFFFFF"/>
      <name val="Bookman Old Style"/>
      <family val="1"/>
    </font>
    <font>
      <sz val="12"/>
      <color rgb="FF00B0F0"/>
      <name val="Calibri"/>
      <family val="2"/>
      <scheme val="minor"/>
    </font>
    <font>
      <b/>
      <sz val="16"/>
      <color rgb="FF76933C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E26B0A"/>
      <name val="Calibri"/>
      <family val="2"/>
      <scheme val="minor"/>
    </font>
    <font>
      <sz val="12"/>
      <color rgb="FF4F81BD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4"/>
      <color theme="2" tint="-0.499984740745262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12"/>
      <color rgb="FF7030A0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b/>
      <sz val="20"/>
      <color theme="6" tint="0.79998168889431442"/>
      <name val="Bookman Old Style"/>
      <family val="1"/>
    </font>
    <font>
      <b/>
      <sz val="20"/>
      <color theme="8" tint="0.79998168889431442"/>
      <name val="Bookman Old Style"/>
      <family val="1"/>
    </font>
    <font>
      <b/>
      <sz val="20"/>
      <color theme="9" tint="0.39997558519241921"/>
      <name val="Bookman Old Style"/>
      <family val="1"/>
    </font>
    <font>
      <b/>
      <i/>
      <sz val="10"/>
      <color theme="0"/>
      <name val="Kristen ITC"/>
      <family val="4"/>
    </font>
    <font>
      <sz val="8"/>
      <color theme="1"/>
      <name val="Calibri"/>
      <family val="2"/>
      <scheme val="minor"/>
    </font>
    <font>
      <b/>
      <sz val="11"/>
      <color theme="7" tint="-0.249977111117893"/>
      <name val="Adobe Ming Std L"/>
      <family val="1"/>
      <charset val="128"/>
    </font>
    <font>
      <b/>
      <sz val="10.5"/>
      <color rgb="FF0070C0"/>
      <name val="Calibri"/>
      <family val="2"/>
      <scheme val="minor"/>
    </font>
    <font>
      <b/>
      <sz val="10.5"/>
      <color rgb="FF00B050"/>
      <name val="Calibri"/>
      <family val="2"/>
      <scheme val="minor"/>
    </font>
    <font>
      <b/>
      <sz val="8"/>
      <color rgb="FF996633"/>
      <name val="Calibri"/>
      <family val="2"/>
      <scheme val="minor"/>
    </font>
    <font>
      <b/>
      <sz val="10.5"/>
      <color rgb="FF996633"/>
      <name val="Calibri"/>
      <family val="2"/>
      <scheme val="minor"/>
    </font>
    <font>
      <b/>
      <sz val="14"/>
      <color rgb="FFCEB342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sz val="8"/>
      <color theme="4" tint="-0.249977111117893"/>
      <name val="Calibri"/>
      <family val="2"/>
      <scheme val="minor"/>
    </font>
    <font>
      <b/>
      <sz val="10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b/>
      <sz val="9"/>
      <color theme="6" tint="-0.499984740745262"/>
      <name val="Calibri"/>
      <family val="2"/>
      <scheme val="minor"/>
    </font>
    <font>
      <b/>
      <sz val="8"/>
      <color theme="6" tint="-0.499984740745262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8"/>
      <color theme="9" tint="-0.249977111117893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8"/>
      <color rgb="FF7030A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996633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9"/>
      <color rgb="FF00B0F0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996633"/>
      <name val="Calibri"/>
      <family val="2"/>
      <scheme val="minor"/>
    </font>
    <font>
      <sz val="10"/>
      <color rgb="FF00B0F0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B050"/>
      <name val="Calibri"/>
      <family val="2"/>
      <scheme val="minor"/>
    </font>
    <font>
      <b/>
      <i/>
      <sz val="24"/>
      <color theme="6" tint="-0.249977111117893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7"/>
      <color theme="6" tint="-0.499984740745262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rgb="FFFDE9D9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gray0625"/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6933C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507">
    <border>
      <left/>
      <right/>
      <top/>
      <bottom/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thick">
        <color theme="6" tint="-0.499984740745262"/>
      </left>
      <right/>
      <top style="thick">
        <color theme="6" tint="-0.499984740745262"/>
      </top>
      <bottom style="thick">
        <color theme="6" tint="-0.499984740745262"/>
      </bottom>
      <diagonal/>
    </border>
    <border>
      <left/>
      <right/>
      <top style="thick">
        <color theme="6" tint="-0.499984740745262"/>
      </top>
      <bottom style="thick">
        <color theme="6" tint="-0.499984740745262"/>
      </bottom>
      <diagonal/>
    </border>
    <border>
      <left/>
      <right style="thick">
        <color theme="6" tint="-0.499984740745262"/>
      </right>
      <top style="thick">
        <color theme="6" tint="-0.499984740745262"/>
      </top>
      <bottom style="thick">
        <color theme="6" tint="-0.499984740745262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/>
      <diagonal/>
    </border>
    <border>
      <left/>
      <right/>
      <top style="medium">
        <color theme="6" tint="-0.499984740745262"/>
      </top>
      <bottom/>
      <diagonal/>
    </border>
    <border>
      <left/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/>
      <top/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  <border>
      <left/>
      <right style="medium">
        <color theme="6" tint="-0.499984740745262"/>
      </right>
      <top/>
      <bottom style="medium">
        <color theme="6" tint="-0.499984740745262"/>
      </bottom>
      <diagonal/>
    </border>
    <border>
      <left style="medium">
        <color rgb="FF963634"/>
      </left>
      <right/>
      <top style="medium">
        <color rgb="FF963634"/>
      </top>
      <bottom/>
      <diagonal/>
    </border>
    <border>
      <left/>
      <right/>
      <top style="medium">
        <color rgb="FF963634"/>
      </top>
      <bottom/>
      <diagonal/>
    </border>
    <border>
      <left/>
      <right style="medium">
        <color rgb="FF963634"/>
      </right>
      <top style="medium">
        <color rgb="FF963634"/>
      </top>
      <bottom/>
      <diagonal/>
    </border>
    <border>
      <left style="medium">
        <color rgb="FF963634"/>
      </left>
      <right/>
      <top/>
      <bottom/>
      <diagonal/>
    </border>
    <border>
      <left/>
      <right style="medium">
        <color rgb="FF963634"/>
      </right>
      <top/>
      <bottom/>
      <diagonal/>
    </border>
    <border>
      <left style="thick">
        <color theme="6" tint="-0.24994659260841701"/>
      </left>
      <right/>
      <top style="thick">
        <color theme="6" tint="-0.24994659260841701"/>
      </top>
      <bottom/>
      <diagonal/>
    </border>
    <border>
      <left/>
      <right/>
      <top style="thick">
        <color theme="6" tint="-0.24994659260841701"/>
      </top>
      <bottom/>
      <diagonal/>
    </border>
    <border>
      <left/>
      <right style="thick">
        <color theme="6" tint="-0.24994659260841701"/>
      </right>
      <top style="thick">
        <color theme="6" tint="-0.24994659260841701"/>
      </top>
      <bottom/>
      <diagonal/>
    </border>
    <border>
      <left style="thick">
        <color theme="6" tint="-0.24994659260841701"/>
      </left>
      <right/>
      <top/>
      <bottom style="thick">
        <color theme="6" tint="-0.24994659260841701"/>
      </bottom>
      <diagonal/>
    </border>
    <border>
      <left/>
      <right/>
      <top/>
      <bottom style="thick">
        <color theme="6" tint="-0.24994659260841701"/>
      </bottom>
      <diagonal/>
    </border>
    <border>
      <left/>
      <right style="thick">
        <color theme="6" tint="-0.24994659260841701"/>
      </right>
      <top/>
      <bottom style="thick">
        <color theme="6" tint="-0.24994659260841701"/>
      </bottom>
      <diagonal/>
    </border>
    <border>
      <left style="medium">
        <color rgb="FF963634"/>
      </left>
      <right/>
      <top/>
      <bottom style="medium">
        <color rgb="FF963634"/>
      </bottom>
      <diagonal/>
    </border>
    <border>
      <left/>
      <right/>
      <top/>
      <bottom style="medium">
        <color rgb="FF963634"/>
      </bottom>
      <diagonal/>
    </border>
    <border>
      <left/>
      <right style="medium">
        <color rgb="FF963634"/>
      </right>
      <top/>
      <bottom style="medium">
        <color rgb="FF963634"/>
      </bottom>
      <diagonal/>
    </border>
    <border>
      <left style="medium">
        <color theme="2" tint="-9.9948118533890809E-2"/>
      </left>
      <right/>
      <top/>
      <bottom/>
      <diagonal/>
    </border>
    <border>
      <left style="medium">
        <color theme="2" tint="-9.9917600024414813E-2"/>
      </left>
      <right/>
      <top style="medium">
        <color theme="2" tint="-9.9948118533890809E-2"/>
      </top>
      <bottom style="thick">
        <color theme="2"/>
      </bottom>
      <diagonal/>
    </border>
    <border>
      <left/>
      <right/>
      <top style="medium">
        <color theme="2" tint="-9.9948118533890809E-2"/>
      </top>
      <bottom style="thick">
        <color theme="2"/>
      </bottom>
      <diagonal/>
    </border>
    <border>
      <left/>
      <right style="medium">
        <color theme="2" tint="-9.9948118533890809E-2"/>
      </right>
      <top style="medium">
        <color theme="2" tint="-9.9948118533890809E-2"/>
      </top>
      <bottom style="thick">
        <color theme="2"/>
      </bottom>
      <diagonal/>
    </border>
    <border>
      <left style="thick">
        <color theme="2" tint="-9.9917600024414813E-2"/>
      </left>
      <right/>
      <top style="thick">
        <color theme="2" tint="-9.9917600024414813E-2"/>
      </top>
      <bottom style="thick">
        <color theme="2" tint="-9.9917600024414813E-2"/>
      </bottom>
      <diagonal/>
    </border>
    <border>
      <left/>
      <right/>
      <top style="thick">
        <color theme="2" tint="-9.9917600024414813E-2"/>
      </top>
      <bottom style="thick">
        <color theme="2" tint="-9.9917600024414813E-2"/>
      </bottom>
      <diagonal/>
    </border>
    <border>
      <left/>
      <right style="thick">
        <color theme="2" tint="-9.9887081514938816E-2"/>
      </right>
      <top style="thick">
        <color theme="2" tint="-9.9917600024414813E-2"/>
      </top>
      <bottom style="thick">
        <color theme="2" tint="-9.9917600024414813E-2"/>
      </bottom>
      <diagonal/>
    </border>
    <border>
      <left/>
      <right style="thick">
        <color theme="2" tint="-9.9917600024414813E-2"/>
      </right>
      <top style="thick">
        <color theme="2" tint="-9.9917600024414813E-2"/>
      </top>
      <bottom style="thick">
        <color theme="2" tint="-9.9917600024414813E-2"/>
      </bottom>
      <diagonal/>
    </border>
    <border>
      <left style="thick">
        <color theme="2"/>
      </left>
      <right style="thick">
        <color theme="2"/>
      </right>
      <top style="thick">
        <color theme="2"/>
      </top>
      <bottom style="thick">
        <color theme="2"/>
      </bottom>
      <diagonal/>
    </border>
    <border>
      <left style="thick">
        <color theme="2"/>
      </left>
      <right/>
      <top/>
      <bottom style="thick">
        <color theme="2"/>
      </bottom>
      <diagonal/>
    </border>
    <border>
      <left/>
      <right/>
      <top/>
      <bottom style="thick">
        <color theme="2"/>
      </bottom>
      <diagonal/>
    </border>
    <border>
      <left style="thin">
        <color theme="0"/>
      </left>
      <right/>
      <top/>
      <bottom/>
      <diagonal/>
    </border>
    <border>
      <left style="thick">
        <color theme="2"/>
      </left>
      <right/>
      <top style="thick">
        <color theme="2"/>
      </top>
      <bottom style="thick">
        <color theme="2"/>
      </bottom>
      <diagonal/>
    </border>
    <border>
      <left/>
      <right/>
      <top style="thick">
        <color theme="2"/>
      </top>
      <bottom style="thick">
        <color theme="2"/>
      </bottom>
      <diagonal/>
    </border>
    <border>
      <left/>
      <right style="thick">
        <color theme="2"/>
      </right>
      <top style="thick">
        <color theme="2"/>
      </top>
      <bottom style="thick">
        <color theme="2"/>
      </bottom>
      <diagonal/>
    </border>
    <border>
      <left style="medium">
        <color theme="2" tint="-9.9948118533890809E-2"/>
      </left>
      <right/>
      <top style="medium">
        <color theme="2" tint="-9.9948118533890809E-2"/>
      </top>
      <bottom style="medium">
        <color theme="2" tint="-9.9948118533890809E-2"/>
      </bottom>
      <diagonal/>
    </border>
    <border>
      <left/>
      <right/>
      <top style="medium">
        <color theme="2" tint="-9.9948118533890809E-2"/>
      </top>
      <bottom style="medium">
        <color theme="2" tint="-9.9948118533890809E-2"/>
      </bottom>
      <diagonal/>
    </border>
    <border>
      <left/>
      <right style="thick">
        <color theme="2" tint="-9.9917600024414813E-2"/>
      </right>
      <top style="medium">
        <color theme="2" tint="-9.9948118533890809E-2"/>
      </top>
      <bottom style="medium">
        <color theme="2" tint="-9.9948118533890809E-2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ck">
        <color theme="2" tint="-9.9948118533890809E-2"/>
      </left>
      <right/>
      <top/>
      <bottom style="thick">
        <color theme="2" tint="-9.9948118533890809E-2"/>
      </bottom>
      <diagonal/>
    </border>
    <border>
      <left/>
      <right style="thick">
        <color theme="2" tint="-9.9948118533890809E-2"/>
      </right>
      <top/>
      <bottom style="thick">
        <color theme="2" tint="-9.9948118533890809E-2"/>
      </bottom>
      <diagonal/>
    </border>
    <border>
      <left style="medium">
        <color indexed="64"/>
      </left>
      <right/>
      <top style="thick">
        <color theme="2"/>
      </top>
      <bottom style="medium">
        <color indexed="64"/>
      </bottom>
      <diagonal/>
    </border>
    <border>
      <left/>
      <right/>
      <top style="thick">
        <color theme="2"/>
      </top>
      <bottom style="medium">
        <color indexed="64"/>
      </bottom>
      <diagonal/>
    </border>
    <border>
      <left/>
      <right style="medium">
        <color indexed="64"/>
      </right>
      <top style="thick">
        <color theme="2"/>
      </top>
      <bottom style="medium">
        <color indexed="64"/>
      </bottom>
      <diagonal/>
    </border>
    <border>
      <left/>
      <right/>
      <top/>
      <bottom style="thick">
        <color theme="5" tint="-0.24994659260841701"/>
      </bottom>
      <diagonal/>
    </border>
    <border>
      <left/>
      <right style="thick">
        <color theme="5" tint="-0.24994659260841701"/>
      </right>
      <top/>
      <bottom style="thick">
        <color theme="5" tint="-0.24994659260841701"/>
      </bottom>
      <diagonal/>
    </border>
    <border>
      <left style="medium">
        <color rgb="FFFF0000"/>
      </left>
      <right/>
      <top style="medium">
        <color indexed="64"/>
      </top>
      <bottom style="medium">
        <color rgb="FFFF0000"/>
      </bottom>
      <diagonal/>
    </border>
    <border>
      <left/>
      <right/>
      <top style="medium">
        <color indexed="64"/>
      </top>
      <bottom style="medium">
        <color rgb="FFFF0000"/>
      </bottom>
      <diagonal/>
    </border>
    <border>
      <left/>
      <right style="medium">
        <color rgb="FFFF0000"/>
      </right>
      <top style="medium">
        <color indexed="64"/>
      </top>
      <bottom style="medium">
        <color rgb="FFFF0000"/>
      </bottom>
      <diagonal/>
    </border>
    <border>
      <left/>
      <right style="medium">
        <color theme="3" tint="0.39997558519241921"/>
      </right>
      <top style="medium">
        <color theme="3" tint="0.39997558519241921"/>
      </top>
      <bottom/>
      <diagonal/>
    </border>
    <border>
      <left style="medium">
        <color theme="6" tint="-0.24994659260841701"/>
      </left>
      <right/>
      <top style="medium">
        <color theme="6" tint="-0.24994659260841701"/>
      </top>
      <bottom/>
      <diagonal/>
    </border>
    <border>
      <left/>
      <right/>
      <top style="medium">
        <color theme="6" tint="-0.24994659260841701"/>
      </top>
      <bottom/>
      <diagonal/>
    </border>
    <border>
      <left/>
      <right style="medium">
        <color theme="6" tint="-0.24994659260841701"/>
      </right>
      <top style="medium">
        <color theme="6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/>
      <right style="medium">
        <color theme="3" tint="0.39997558519241921"/>
      </right>
      <top/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6" tint="-0.24994659260841701"/>
      </left>
      <right/>
      <top style="medium">
        <color theme="6" tint="-0.24994659260841701"/>
      </top>
      <bottom style="medium">
        <color theme="6" tint="-0.24994659260841701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B0F0"/>
      </left>
      <right style="medium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theme="6" tint="-0.24994659260841701"/>
      </left>
      <right style="thin">
        <color theme="6" tint="-0.24994659260841701"/>
      </right>
      <top style="medium">
        <color theme="6" tint="-0.24994659260841701"/>
      </top>
      <bottom style="thin">
        <color theme="6" tint="-0.24994659260841701"/>
      </bottom>
      <diagonal/>
    </border>
    <border>
      <left style="medium">
        <color rgb="FF00B0F0"/>
      </left>
      <right style="medium">
        <color rgb="FF00B0F0"/>
      </right>
      <top/>
      <bottom style="thin">
        <color rgb="FF00B0F0"/>
      </bottom>
      <diagonal/>
    </border>
    <border>
      <left style="medium">
        <color theme="6" tint="-0.24994659260841701"/>
      </left>
      <right style="medium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theme="6" tint="-0.24994659260841701"/>
      </top>
      <bottom style="medium">
        <color theme="6" tint="-0.24994659260841701"/>
      </bottom>
      <diagonal/>
    </border>
    <border>
      <left/>
      <right style="medium">
        <color theme="6" tint="-0.24994659260841701"/>
      </right>
      <top style="medium">
        <color theme="6" tint="-0.24994659260841701"/>
      </top>
      <bottom style="medium">
        <color theme="6" tint="-0.24994659260841701"/>
      </bottom>
      <diagonal/>
    </border>
    <border>
      <left/>
      <right/>
      <top style="medium">
        <color rgb="FF7030A0"/>
      </top>
      <bottom style="medium">
        <color rgb="FF7030A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theme="5" tint="-0.24994659260841701"/>
      </left>
      <right/>
      <top/>
      <bottom/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2" tint="-0.749961851863155"/>
      </left>
      <right/>
      <top style="medium">
        <color theme="2" tint="-0.749961851863155"/>
      </top>
      <bottom style="medium">
        <color theme="2" tint="-0.749961851863155"/>
      </bottom>
      <diagonal/>
    </border>
    <border>
      <left/>
      <right/>
      <top style="medium">
        <color theme="2" tint="-0.749961851863155"/>
      </top>
      <bottom style="medium">
        <color theme="2" tint="-0.749961851863155"/>
      </bottom>
      <diagonal/>
    </border>
    <border>
      <left/>
      <right style="medium">
        <color rgb="FF00B0F0"/>
      </right>
      <top style="medium">
        <color theme="2" tint="-0.749961851863155"/>
      </top>
      <bottom style="medium">
        <color theme="2" tint="-0.749961851863155"/>
      </bottom>
      <diagonal/>
    </border>
    <border>
      <left style="medium">
        <color rgb="FF00B0F0"/>
      </left>
      <right style="thin">
        <color indexed="64"/>
      </right>
      <top style="medium">
        <color rgb="FF00B0F0"/>
      </top>
      <bottom/>
      <diagonal/>
    </border>
    <border>
      <left style="thin">
        <color indexed="64"/>
      </left>
      <right style="thin">
        <color indexed="64"/>
      </right>
      <top style="medium">
        <color rgb="FF00B0F0"/>
      </top>
      <bottom/>
      <diagonal/>
    </border>
    <border>
      <left style="thin">
        <color indexed="64"/>
      </left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 style="thin">
        <color indexed="64"/>
      </right>
      <top style="medium">
        <color rgb="FF00B050"/>
      </top>
      <bottom/>
      <diagonal/>
    </border>
    <border>
      <left style="thin">
        <color indexed="64"/>
      </left>
      <right style="thin">
        <color indexed="64"/>
      </right>
      <top style="medium">
        <color rgb="FF00B050"/>
      </top>
      <bottom/>
      <diagonal/>
    </border>
    <border>
      <left style="thin">
        <color indexed="64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thin">
        <color indexed="64"/>
      </right>
      <top style="medium">
        <color rgb="FF7030A0"/>
      </top>
      <bottom/>
      <diagonal/>
    </border>
    <border>
      <left style="thin">
        <color indexed="64"/>
      </left>
      <right style="thin">
        <color indexed="64"/>
      </right>
      <top style="medium">
        <color rgb="FF7030A0"/>
      </top>
      <bottom/>
      <diagonal/>
    </border>
    <border>
      <left style="thin">
        <color indexed="64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 style="medium">
        <color theme="9" tint="-0.24994659260841701"/>
      </top>
      <bottom/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/>
      <right/>
      <top/>
      <bottom style="medium">
        <color rgb="FF00B0F0"/>
      </bottom>
      <diagonal/>
    </border>
    <border>
      <left/>
      <right style="medium">
        <color rgb="FF00B0F0"/>
      </right>
      <top/>
      <bottom style="medium">
        <color rgb="FF00B0F0"/>
      </bottom>
      <diagonal/>
    </border>
    <border>
      <left style="medium">
        <color rgb="FF00B0F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medium">
        <color rgb="FF7030A0"/>
      </left>
      <right style="thin">
        <color indexed="64"/>
      </right>
      <top style="medium">
        <color theme="9" tint="-0.24994659260841701"/>
      </top>
      <bottom/>
      <diagonal/>
    </border>
    <border>
      <left style="thin">
        <color indexed="64"/>
      </left>
      <right style="thin">
        <color indexed="64"/>
      </right>
      <top style="medium">
        <color theme="9" tint="-0.24994659260841701"/>
      </top>
      <bottom/>
      <diagonal/>
    </border>
    <border>
      <left style="thin">
        <color indexed="64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rgb="FF00B0F0"/>
      </left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medium">
        <color rgb="FF00B0F0"/>
      </right>
      <top/>
      <bottom style="thin">
        <color rgb="FF00B0F0"/>
      </bottom>
      <diagonal/>
    </border>
    <border>
      <left style="medium">
        <color rgb="FF00B0F0"/>
      </left>
      <right style="thin">
        <color indexed="64"/>
      </right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/>
      <bottom style="medium">
        <color rgb="FF00B050"/>
      </bottom>
      <diagonal/>
    </border>
    <border>
      <left style="thin">
        <color indexed="64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 style="thin">
        <color indexed="64"/>
      </right>
      <top/>
      <bottom style="medium">
        <color rgb="FF7030A0"/>
      </bottom>
      <diagonal/>
    </border>
    <border>
      <left style="thin">
        <color indexed="64"/>
      </left>
      <right style="thin">
        <color indexed="64"/>
      </right>
      <top/>
      <bottom style="medium">
        <color rgb="FF7030A0"/>
      </bottom>
      <diagonal/>
    </border>
    <border>
      <left style="thin">
        <color indexed="64"/>
      </left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 style="thin">
        <color indexed="64"/>
      </right>
      <top/>
      <bottom style="medium">
        <color theme="9" tint="-0.24994659260841701"/>
      </bottom>
      <diagonal/>
    </border>
    <border>
      <left style="thin">
        <color indexed="64"/>
      </left>
      <right style="thin">
        <color indexed="64"/>
      </right>
      <top/>
      <bottom style="medium">
        <color theme="9" tint="-0.24994659260841701"/>
      </bottom>
      <diagonal/>
    </border>
    <border>
      <left style="thin">
        <color indexed="64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medium">
        <color rgb="FF00B0F0"/>
      </left>
      <right style="thin">
        <color indexed="64"/>
      </right>
      <top/>
      <bottom style="medium">
        <color rgb="FF00B0F0"/>
      </bottom>
      <diagonal/>
    </border>
    <border>
      <left style="thin">
        <color indexed="64"/>
      </left>
      <right style="thin">
        <color indexed="64"/>
      </right>
      <top/>
      <bottom style="medium">
        <color rgb="FF00B0F0"/>
      </bottom>
      <diagonal/>
    </border>
    <border>
      <left style="thin">
        <color indexed="64"/>
      </left>
      <right style="medium">
        <color rgb="FF00B0F0"/>
      </right>
      <top/>
      <bottom style="medium">
        <color rgb="FF00B0F0"/>
      </bottom>
      <diagonal/>
    </border>
    <border diagonalUp="1" diagonalDown="1"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 style="medium">
        <color theme="9" tint="-0.24994659260841701"/>
      </diagonal>
    </border>
    <border diagonalUp="1" diagonalDown="1">
      <left/>
      <right/>
      <top style="medium">
        <color theme="9" tint="-0.24994659260841701"/>
      </top>
      <bottom style="medium">
        <color theme="9" tint="-0.24994659260841701"/>
      </bottom>
      <diagonal style="medium">
        <color theme="9" tint="-0.24994659260841701"/>
      </diagonal>
    </border>
    <border diagonalUp="1" diagonalDown="1"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 style="medium">
        <color theme="9" tint="-0.24994659260841701"/>
      </diagonal>
    </border>
    <border>
      <left style="medium">
        <color theme="6" tint="-0.24994659260841701"/>
      </left>
      <right/>
      <top/>
      <bottom/>
      <diagonal/>
    </border>
    <border>
      <left/>
      <right style="medium">
        <color theme="6" tint="-0.24994659260841701"/>
      </right>
      <top/>
      <bottom/>
      <diagonal/>
    </border>
    <border>
      <left style="medium">
        <color theme="6" tint="-0.24994659260841701"/>
      </left>
      <right/>
      <top/>
      <bottom style="medium">
        <color theme="6" tint="-0.24994659260841701"/>
      </bottom>
      <diagonal/>
    </border>
    <border>
      <left/>
      <right/>
      <top/>
      <bottom style="medium">
        <color theme="6" tint="-0.24994659260841701"/>
      </bottom>
      <diagonal/>
    </border>
    <border>
      <left/>
      <right style="medium">
        <color theme="6" tint="-0.24994659260841701"/>
      </right>
      <top/>
      <bottom style="medium">
        <color theme="6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rgb="FFCEB342"/>
      </left>
      <right/>
      <top style="thick">
        <color rgb="FFCEB342"/>
      </top>
      <bottom/>
      <diagonal/>
    </border>
    <border>
      <left/>
      <right/>
      <top style="thick">
        <color rgb="FF00B0F0"/>
      </top>
      <bottom/>
      <diagonal/>
    </border>
    <border>
      <left/>
      <right style="thick">
        <color rgb="FF00B0F0"/>
      </right>
      <top style="thick">
        <color rgb="FF00B0F0"/>
      </top>
      <bottom/>
      <diagonal/>
    </border>
    <border>
      <left style="thick">
        <color rgb="FF00B050"/>
      </left>
      <right/>
      <top style="thick">
        <color rgb="FF00B050"/>
      </top>
      <bottom style="medium">
        <color theme="3" tint="0.39997558519241921"/>
      </bottom>
      <diagonal/>
    </border>
    <border>
      <left/>
      <right/>
      <top style="thick">
        <color rgb="FF00B050"/>
      </top>
      <bottom style="medium">
        <color theme="3" tint="0.39997558519241921"/>
      </bottom>
      <diagonal/>
    </border>
    <border>
      <left/>
      <right style="thick">
        <color rgb="FF00B050"/>
      </right>
      <top style="thick">
        <color rgb="FF00B050"/>
      </top>
      <bottom style="medium">
        <color theme="3" tint="0.39997558519241921"/>
      </bottom>
      <diagonal/>
    </border>
    <border>
      <left/>
      <right/>
      <top/>
      <bottom style="thick">
        <color rgb="FF996633"/>
      </bottom>
      <diagonal/>
    </border>
    <border>
      <left style="thick">
        <color theme="9"/>
      </left>
      <right/>
      <top style="thick">
        <color theme="9"/>
      </top>
      <bottom style="thick">
        <color theme="9"/>
      </bottom>
      <diagonal/>
    </border>
    <border>
      <left/>
      <right/>
      <top style="thick">
        <color theme="9"/>
      </top>
      <bottom style="thick">
        <color theme="9"/>
      </bottom>
      <diagonal/>
    </border>
    <border>
      <left/>
      <right style="thick">
        <color theme="9"/>
      </right>
      <top style="thick">
        <color theme="9"/>
      </top>
      <bottom style="thick">
        <color theme="9"/>
      </bottom>
      <diagonal/>
    </border>
    <border>
      <left style="thick">
        <color rgb="FF996633"/>
      </left>
      <right/>
      <top style="thick">
        <color rgb="FF996633"/>
      </top>
      <bottom/>
      <diagonal/>
    </border>
    <border>
      <left/>
      <right/>
      <top style="thick">
        <color rgb="FF996633"/>
      </top>
      <bottom/>
      <diagonal/>
    </border>
    <border>
      <left/>
      <right style="thick">
        <color rgb="FF996633"/>
      </right>
      <top style="thick">
        <color rgb="FF996633"/>
      </top>
      <bottom/>
      <diagonal/>
    </border>
    <border>
      <left style="thick">
        <color rgb="FF996633"/>
      </left>
      <right/>
      <top style="thick">
        <color rgb="FF996633"/>
      </top>
      <bottom style="thick">
        <color rgb="FF996633"/>
      </bottom>
      <diagonal/>
    </border>
    <border>
      <left/>
      <right/>
      <top style="thick">
        <color rgb="FF996633"/>
      </top>
      <bottom style="thick">
        <color rgb="FF996633"/>
      </bottom>
      <diagonal/>
    </border>
    <border>
      <left/>
      <right style="thick">
        <color rgb="FF996633"/>
      </right>
      <top style="thick">
        <color rgb="FF996633"/>
      </top>
      <bottom style="thick">
        <color rgb="FF996633"/>
      </bottom>
      <diagonal/>
    </border>
    <border>
      <left style="thick">
        <color rgb="FF7030A0"/>
      </left>
      <right/>
      <top style="thick">
        <color rgb="FF7030A0"/>
      </top>
      <bottom style="thick">
        <color rgb="FF7030A0"/>
      </bottom>
      <diagonal/>
    </border>
    <border>
      <left/>
      <right/>
      <top style="thick">
        <color rgb="FF7030A0"/>
      </top>
      <bottom style="thick">
        <color rgb="FF7030A0"/>
      </bottom>
      <diagonal/>
    </border>
    <border>
      <left/>
      <right/>
      <top style="thick">
        <color rgb="FF7030A0"/>
      </top>
      <bottom/>
      <diagonal/>
    </border>
    <border>
      <left/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/>
      <right/>
      <top style="medium">
        <color theme="3" tint="0.39997558519241921"/>
      </top>
      <bottom style="medium">
        <color theme="3" tint="0.39994506668294322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4506668294322"/>
      </bottom>
      <diagonal/>
    </border>
    <border>
      <left/>
      <right style="thick">
        <color rgb="FF00B0F0"/>
      </right>
      <top style="medium">
        <color theme="3" tint="0.39997558519241921"/>
      </top>
      <bottom style="medium">
        <color theme="3" tint="0.39994506668294322"/>
      </bottom>
      <diagonal/>
    </border>
    <border>
      <left style="thick">
        <color rgb="FF00B050"/>
      </left>
      <right/>
      <top style="medium">
        <color theme="3" tint="0.39997558519241921"/>
      </top>
      <bottom style="medium">
        <color theme="3" tint="0.39994506668294322"/>
      </bottom>
      <diagonal/>
    </border>
    <border>
      <left/>
      <right style="medium">
        <color theme="3" tint="0.39997558519241921"/>
      </right>
      <top style="medium">
        <color theme="3" tint="0.39997558519241921"/>
      </top>
      <bottom style="medium">
        <color theme="3" tint="0.39994506668294322"/>
      </bottom>
      <diagonal/>
    </border>
    <border>
      <left/>
      <right style="thick">
        <color rgb="FF00B050"/>
      </right>
      <top style="medium">
        <color theme="3" tint="0.39997558519241921"/>
      </top>
      <bottom style="medium">
        <color theme="3" tint="0.39994506668294322"/>
      </bottom>
      <diagonal/>
    </border>
    <border>
      <left style="thick">
        <color rgb="FF996633"/>
      </left>
      <right/>
      <top/>
      <bottom style="medium">
        <color theme="6" tint="-0.24994659260841701"/>
      </bottom>
      <diagonal/>
    </border>
    <border>
      <left style="medium">
        <color theme="6" tint="-0.24994659260841701"/>
      </left>
      <right style="thick">
        <color rgb="FF996633"/>
      </right>
      <top/>
      <bottom style="medium">
        <color theme="6" tint="-0.24994659260841701"/>
      </bottom>
      <diagonal/>
    </border>
    <border>
      <left style="thick">
        <color theme="9"/>
      </left>
      <right/>
      <top/>
      <bottom style="medium">
        <color theme="3" tint="0.39994506668294322"/>
      </bottom>
      <diagonal/>
    </border>
    <border>
      <left/>
      <right/>
      <top/>
      <bottom style="medium">
        <color theme="3" tint="0.39994506668294322"/>
      </bottom>
      <diagonal/>
    </border>
    <border>
      <left/>
      <right style="medium">
        <color theme="3" tint="0.39997558519241921"/>
      </right>
      <top/>
      <bottom style="medium">
        <color theme="3" tint="0.39994506668294322"/>
      </bottom>
      <diagonal/>
    </border>
    <border>
      <left style="medium">
        <color theme="3" tint="0.39997558519241921"/>
      </left>
      <right/>
      <top/>
      <bottom style="medium">
        <color theme="3" tint="0.39994506668294322"/>
      </bottom>
      <diagonal/>
    </border>
    <border>
      <left/>
      <right style="thick">
        <color theme="9"/>
      </right>
      <top/>
      <bottom style="medium">
        <color theme="3" tint="0.39994506668294322"/>
      </bottom>
      <diagonal/>
    </border>
    <border>
      <left style="thick">
        <color rgb="FF996633"/>
      </left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rgb="FF00B0F0"/>
      </left>
      <right/>
      <top style="thick">
        <color rgb="FF00B0F0"/>
      </top>
      <bottom/>
      <diagonal/>
    </border>
    <border>
      <left style="thick">
        <color theme="7" tint="0.39994506668294322"/>
      </left>
      <right/>
      <top style="thick">
        <color theme="7" tint="0.39994506668294322"/>
      </top>
      <bottom/>
      <diagonal/>
    </border>
    <border>
      <left/>
      <right style="thick">
        <color theme="7" tint="0.39994506668294322"/>
      </right>
      <top style="thick">
        <color theme="7" tint="0.39994506668294322"/>
      </top>
      <bottom/>
      <diagonal/>
    </border>
    <border>
      <left style="thick">
        <color rgb="FFCEB342"/>
      </left>
      <right style="thick">
        <color rgb="FF996633"/>
      </right>
      <top style="thick">
        <color rgb="FFCEB342"/>
      </top>
      <bottom/>
      <diagonal/>
    </border>
    <border>
      <left style="thick">
        <color rgb="FF996633"/>
      </left>
      <right style="thin">
        <color rgb="FF996633"/>
      </right>
      <top style="thick">
        <color rgb="FF996633"/>
      </top>
      <bottom/>
      <diagonal/>
    </border>
    <border>
      <left style="thin">
        <color rgb="FF996633"/>
      </left>
      <right style="thin">
        <color rgb="FF996633"/>
      </right>
      <top style="thick">
        <color rgb="FF996633"/>
      </top>
      <bottom/>
      <diagonal/>
    </border>
    <border>
      <left style="thin">
        <color rgb="FF996633"/>
      </left>
      <right style="thick">
        <color rgb="FF996633"/>
      </right>
      <top style="thick">
        <color rgb="FF996633"/>
      </top>
      <bottom/>
      <diagonal/>
    </border>
    <border>
      <left style="thick">
        <color rgb="FF996633"/>
      </left>
      <right/>
      <top style="medium">
        <color theme="9" tint="-0.24994659260841701"/>
      </top>
      <bottom style="medium">
        <color rgb="FF7030A0"/>
      </bottom>
      <diagonal/>
    </border>
    <border>
      <left/>
      <right/>
      <top style="medium">
        <color theme="9" tint="-0.24994659260841701"/>
      </top>
      <bottom style="medium">
        <color rgb="FF7030A0"/>
      </bottom>
      <diagonal/>
    </border>
    <border>
      <left/>
      <right style="thick">
        <color rgb="FF996633"/>
      </right>
      <top style="medium">
        <color theme="9" tint="-0.24994659260841701"/>
      </top>
      <bottom style="medium">
        <color rgb="FF7030A0"/>
      </bottom>
      <diagonal/>
    </border>
    <border>
      <left style="thick">
        <color rgb="FF996633"/>
      </left>
      <right/>
      <top style="thick">
        <color rgb="FF996633"/>
      </top>
      <bottom style="medium">
        <color rgb="FF00B0F0"/>
      </bottom>
      <diagonal/>
    </border>
    <border>
      <left/>
      <right/>
      <top style="thick">
        <color rgb="FF996633"/>
      </top>
      <bottom style="medium">
        <color rgb="FF00B0F0"/>
      </bottom>
      <diagonal/>
    </border>
    <border>
      <left/>
      <right style="thick">
        <color rgb="FF996633"/>
      </right>
      <top style="thick">
        <color rgb="FF996633"/>
      </top>
      <bottom style="medium">
        <color rgb="FF00B0F0"/>
      </bottom>
      <diagonal/>
    </border>
    <border>
      <left style="thick">
        <color rgb="FF7030A0"/>
      </left>
      <right/>
      <top/>
      <bottom style="thick">
        <color rgb="FF00B0F0"/>
      </bottom>
      <diagonal/>
    </border>
    <border>
      <left/>
      <right/>
      <top/>
      <bottom style="thick">
        <color rgb="FF00B0F0"/>
      </bottom>
      <diagonal/>
    </border>
    <border>
      <left/>
      <right style="thick">
        <color rgb="FF00B0F0"/>
      </right>
      <top/>
      <bottom style="thick">
        <color rgb="FF00B0F0"/>
      </bottom>
      <diagonal/>
    </border>
    <border>
      <left style="thick">
        <color theme="6" tint="-0.499984740745262"/>
      </left>
      <right style="medium">
        <color theme="6" tint="-0.499984740745262"/>
      </right>
      <top style="thick">
        <color theme="6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 style="medium">
        <color theme="6" tint="-0.499984740745262"/>
      </right>
      <top style="thick">
        <color theme="6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 style="thick">
        <color theme="6" tint="-0.499984740745262"/>
      </right>
      <top style="thick">
        <color theme="6" tint="-0.499984740745262"/>
      </top>
      <bottom style="medium">
        <color theme="6" tint="-0.499984740745262"/>
      </bottom>
      <diagonal/>
    </border>
    <border>
      <left style="thick">
        <color theme="9" tint="-0.24994659260841701"/>
      </left>
      <right style="medium">
        <color theme="9" tint="-0.24994659260841701"/>
      </right>
      <top style="thick">
        <color rgb="FF7030A0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thick">
        <color rgb="FF7030A0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 style="thick">
        <color rgb="FF7030A0"/>
      </top>
      <bottom style="medium">
        <color theme="9" tint="-0.24994659260841701"/>
      </bottom>
      <diagonal/>
    </border>
    <border>
      <left/>
      <right/>
      <top style="medium">
        <color theme="3" tint="0.39994506668294322"/>
      </top>
      <bottom/>
      <diagonal/>
    </border>
    <border>
      <left/>
      <right style="medium">
        <color theme="3" tint="0.39994506668294322"/>
      </right>
      <top style="medium">
        <color theme="3" tint="0.39994506668294322"/>
      </top>
      <bottom/>
      <diagonal/>
    </border>
    <border>
      <left style="medium">
        <color theme="3" tint="0.39994506668294322"/>
      </left>
      <right style="medium">
        <color theme="3" tint="0.39997558519241921"/>
      </right>
      <top style="medium">
        <color theme="3" tint="0.39991454817346722"/>
      </top>
      <bottom style="medium">
        <color theme="3" tint="0.39997558519241921"/>
      </bottom>
      <diagonal/>
    </border>
    <border>
      <left style="medium">
        <color theme="3" tint="0.39997558519241921"/>
      </left>
      <right/>
      <top style="medium">
        <color theme="3" tint="0.39994506668294322"/>
      </top>
      <bottom style="medium">
        <color theme="3" tint="0.39997558519241921"/>
      </bottom>
      <diagonal/>
    </border>
    <border>
      <left/>
      <right/>
      <top style="medium">
        <color theme="3" tint="0.39994506668294322"/>
      </top>
      <bottom style="medium">
        <color theme="3" tint="0.39997558519241921"/>
      </bottom>
      <diagonal/>
    </border>
    <border>
      <left/>
      <right style="medium">
        <color theme="3" tint="0.39997558519241921"/>
      </right>
      <top style="medium">
        <color theme="3" tint="0.39994506668294322"/>
      </top>
      <bottom style="medium">
        <color theme="3" tint="0.39997558519241921"/>
      </bottom>
      <diagonal/>
    </border>
    <border>
      <left/>
      <right style="thick">
        <color rgb="FF00B0F0"/>
      </right>
      <top style="medium">
        <color theme="3" tint="0.39994506668294322"/>
      </top>
      <bottom style="medium">
        <color theme="3" tint="0.39997558519241921"/>
      </bottom>
      <diagonal/>
    </border>
    <border>
      <left style="thick">
        <color rgb="FF00B050"/>
      </left>
      <right/>
      <top style="medium">
        <color theme="3" tint="0.39994506668294322"/>
      </top>
      <bottom style="medium">
        <color theme="3" tint="0.39997558519241921"/>
      </bottom>
      <diagonal/>
    </border>
    <border>
      <left/>
      <right style="medium">
        <color theme="3" tint="0.39994506668294322"/>
      </right>
      <top style="medium">
        <color theme="3" tint="0.39994506668294322"/>
      </top>
      <bottom style="medium">
        <color theme="3" tint="0.39997558519241921"/>
      </bottom>
      <diagonal/>
    </border>
    <border>
      <left/>
      <right style="thick">
        <color rgb="FF00B050"/>
      </right>
      <top style="medium">
        <color theme="3" tint="0.39994506668294322"/>
      </top>
      <bottom style="medium">
        <color theme="3" tint="0.39997558519241921"/>
      </bottom>
      <diagonal/>
    </border>
    <border>
      <left style="thick">
        <color rgb="FF996633"/>
      </left>
      <right/>
      <top style="medium">
        <color theme="6" tint="-0.24994659260841701"/>
      </top>
      <bottom style="medium">
        <color theme="6" tint="-0.24994659260841701"/>
      </bottom>
      <diagonal/>
    </border>
    <border>
      <left/>
      <right style="thick">
        <color rgb="FF996633"/>
      </right>
      <top style="medium">
        <color theme="6" tint="-0.24994659260841701"/>
      </top>
      <bottom style="medium">
        <color theme="6" tint="-0.24994659260841701"/>
      </bottom>
      <diagonal/>
    </border>
    <border>
      <left style="thick">
        <color theme="9"/>
      </left>
      <right/>
      <top style="medium">
        <color theme="3" tint="0.39994506668294322"/>
      </top>
      <bottom style="medium">
        <color theme="3" tint="0.39997558519241921"/>
      </bottom>
      <diagonal/>
    </border>
    <border>
      <left/>
      <right style="thick">
        <color theme="9"/>
      </right>
      <top style="medium">
        <color theme="3" tint="0.39994506668294322"/>
      </top>
      <bottom style="medium">
        <color theme="3" tint="0.39997558519241921"/>
      </bottom>
      <diagonal/>
    </border>
    <border>
      <left style="thick">
        <color rgb="FF996633"/>
      </left>
      <right/>
      <top/>
      <bottom style="medium">
        <color theme="3" tint="0.39991454817346722"/>
      </bottom>
      <diagonal/>
    </border>
    <border>
      <left/>
      <right style="thick">
        <color rgb="FF00B050"/>
      </right>
      <top/>
      <bottom style="medium">
        <color theme="3" tint="0.39991454817346722"/>
      </bottom>
      <diagonal/>
    </border>
    <border>
      <left style="thick">
        <color rgb="FF00B0F0"/>
      </left>
      <right/>
      <top/>
      <bottom style="medium">
        <color theme="3" tint="0.39991454817346722"/>
      </bottom>
      <diagonal/>
    </border>
    <border>
      <left/>
      <right style="thick">
        <color rgb="FF00B0F0"/>
      </right>
      <top/>
      <bottom style="medium">
        <color theme="3" tint="0.39991454817346722"/>
      </bottom>
      <diagonal/>
    </border>
    <border>
      <left style="thick">
        <color theme="7" tint="0.39994506668294322"/>
      </left>
      <right/>
      <top/>
      <bottom style="medium">
        <color theme="3" tint="0.39991454817346722"/>
      </bottom>
      <diagonal/>
    </border>
    <border>
      <left/>
      <right style="thick">
        <color theme="7" tint="0.39994506668294322"/>
      </right>
      <top/>
      <bottom style="medium">
        <color theme="3" tint="0.39991454817346722"/>
      </bottom>
      <diagonal/>
    </border>
    <border>
      <left style="thick">
        <color rgb="FFCEB342"/>
      </left>
      <right style="thick">
        <color rgb="FF996633"/>
      </right>
      <top/>
      <bottom style="thick">
        <color rgb="FFCEB342"/>
      </bottom>
      <diagonal/>
    </border>
    <border>
      <left style="thick">
        <color rgb="FF996633"/>
      </left>
      <right style="thin">
        <color rgb="FF996633"/>
      </right>
      <top style="thin">
        <color rgb="FF996633"/>
      </top>
      <bottom style="thin">
        <color rgb="FF996633"/>
      </bottom>
      <diagonal/>
    </border>
    <border>
      <left style="thin">
        <color rgb="FF996633"/>
      </left>
      <right style="thin">
        <color rgb="FF996633"/>
      </right>
      <top style="thin">
        <color rgb="FF996633"/>
      </top>
      <bottom style="thin">
        <color rgb="FF996633"/>
      </bottom>
      <diagonal/>
    </border>
    <border>
      <left style="thin">
        <color rgb="FF996633"/>
      </left>
      <right style="thick">
        <color rgb="FF996633"/>
      </right>
      <top style="thin">
        <color rgb="FF996633"/>
      </top>
      <bottom style="thin">
        <color rgb="FF996633"/>
      </bottom>
      <diagonal/>
    </border>
    <border>
      <left style="thick">
        <color rgb="FF996633"/>
      </left>
      <right style="thin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rgb="FF7030A0"/>
      </left>
      <right style="thin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/>
      <right style="thick">
        <color rgb="FF996633"/>
      </right>
      <top style="medium">
        <color rgb="FF7030A0"/>
      </top>
      <bottom style="medium">
        <color rgb="FF7030A0"/>
      </bottom>
      <diagonal/>
    </border>
    <border>
      <left style="thick">
        <color rgb="FF996633"/>
      </left>
      <right style="thin">
        <color rgb="FF00B0F0"/>
      </right>
      <top style="medium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medium">
        <color rgb="FF00B0F0"/>
      </top>
      <bottom style="thin">
        <color rgb="FF00B0F0"/>
      </bottom>
      <diagonal/>
    </border>
    <border>
      <left style="thin">
        <color rgb="FF00B0F0"/>
      </left>
      <right style="thick">
        <color rgb="FF996633"/>
      </right>
      <top style="medium">
        <color rgb="FF00B0F0"/>
      </top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 style="thick">
        <color rgb="FF996633"/>
      </left>
      <right style="medium">
        <color rgb="FF996633"/>
      </right>
      <top style="thick">
        <color rgb="FF996633"/>
      </top>
      <bottom style="thick">
        <color rgb="FF996633"/>
      </bottom>
      <diagonal/>
    </border>
    <border>
      <left style="medium">
        <color rgb="FF996633"/>
      </left>
      <right style="medium">
        <color rgb="FF996633"/>
      </right>
      <top style="thick">
        <color rgb="FF996633"/>
      </top>
      <bottom style="thick">
        <color rgb="FF996633"/>
      </bottom>
      <diagonal/>
    </border>
    <border>
      <left style="medium">
        <color rgb="FF996633"/>
      </left>
      <right style="thick">
        <color rgb="FF996633"/>
      </right>
      <top style="thick">
        <color rgb="FF996633"/>
      </top>
      <bottom style="thick">
        <color rgb="FF996633"/>
      </bottom>
      <diagonal/>
    </border>
    <border>
      <left style="thick">
        <color rgb="FF7030A0"/>
      </left>
      <right style="medium">
        <color rgb="FF00B0F0"/>
      </right>
      <top style="thick">
        <color rgb="FF00B0F0"/>
      </top>
      <bottom style="thick">
        <color rgb="FF00B0F0"/>
      </bottom>
      <diagonal/>
    </border>
    <border>
      <left style="medium">
        <color rgb="FF00B0F0"/>
      </left>
      <right style="medium">
        <color rgb="FF00B0F0"/>
      </right>
      <top style="thick">
        <color rgb="FF00B0F0"/>
      </top>
      <bottom style="thick">
        <color rgb="FF00B0F0"/>
      </bottom>
      <diagonal/>
    </border>
    <border>
      <left style="medium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theme="6" tint="-0.499984740745262"/>
      </left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 style="thick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thick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 style="medium">
        <color theme="9" tint="-0.24994659260841701"/>
      </top>
      <bottom style="thick">
        <color theme="9" tint="-0.24994659260841701"/>
      </bottom>
      <diagonal/>
    </border>
    <border>
      <left style="thick">
        <color rgb="FF00B0F0"/>
      </left>
      <right style="thin">
        <color rgb="FF00B0F0"/>
      </right>
      <top style="medium">
        <color rgb="FF00B0F0"/>
      </top>
      <bottom style="thick">
        <color rgb="FF00B0F0"/>
      </bottom>
      <diagonal/>
    </border>
    <border>
      <left style="thin">
        <color rgb="FF00B0F0"/>
      </left>
      <right style="thin">
        <color rgb="FF00B0F0"/>
      </right>
      <top style="medium">
        <color rgb="FF00B0F0"/>
      </top>
      <bottom style="thick">
        <color rgb="FF00B0F0"/>
      </bottom>
      <diagonal/>
    </border>
    <border>
      <left style="thin">
        <color rgb="FF00B0F0"/>
      </left>
      <right style="medium">
        <color rgb="FF00B0F0"/>
      </right>
      <top style="medium">
        <color rgb="FF00B0F0"/>
      </top>
      <bottom style="thick">
        <color rgb="FF00B0F0"/>
      </bottom>
      <diagonal/>
    </border>
    <border>
      <left/>
      <right style="thin">
        <color rgb="FF00B0F0"/>
      </right>
      <top style="medium">
        <color rgb="FF00B0F0"/>
      </top>
      <bottom style="thick">
        <color rgb="FF00B0F0"/>
      </bottom>
      <diagonal/>
    </border>
    <border>
      <left style="medium">
        <color rgb="FF00B0F0"/>
      </left>
      <right style="thin">
        <color rgb="FF00B0F0"/>
      </right>
      <top style="medium">
        <color rgb="FF00B0F0"/>
      </top>
      <bottom style="thick">
        <color rgb="FF00B0F0"/>
      </bottom>
      <diagonal/>
    </border>
    <border>
      <left style="thin">
        <color rgb="FF00B0F0"/>
      </left>
      <right style="thick">
        <color rgb="FF00B0F0"/>
      </right>
      <top style="medium">
        <color rgb="FF00B0F0"/>
      </top>
      <bottom style="thick">
        <color rgb="FF00B0F0"/>
      </bottom>
      <diagonal/>
    </border>
    <border>
      <left style="thick">
        <color rgb="FF00B050"/>
      </left>
      <right style="thin">
        <color rgb="FF00B0F0"/>
      </right>
      <top style="medium">
        <color rgb="FF00B0F0"/>
      </top>
      <bottom style="thick">
        <color theme="6" tint="0.39994506668294322"/>
      </bottom>
      <diagonal/>
    </border>
    <border>
      <left style="thin">
        <color rgb="FF00B0F0"/>
      </left>
      <right style="thin">
        <color rgb="FF00B0F0"/>
      </right>
      <top style="medium">
        <color rgb="FF00B0F0"/>
      </top>
      <bottom style="thick">
        <color theme="6" tint="0.39994506668294322"/>
      </bottom>
      <diagonal/>
    </border>
    <border>
      <left style="thin">
        <color rgb="FF00B0F0"/>
      </left>
      <right/>
      <top style="medium">
        <color rgb="FF00B0F0"/>
      </top>
      <bottom style="thick">
        <color theme="6" tint="0.39994506668294322"/>
      </bottom>
      <diagonal/>
    </border>
    <border>
      <left style="thin">
        <color rgb="FF00B0F0"/>
      </left>
      <right style="medium">
        <color theme="3" tint="0.39994506668294322"/>
      </right>
      <top style="medium">
        <color theme="3" tint="0.39997558519241921"/>
      </top>
      <bottom style="thick">
        <color theme="6" tint="0.39994506668294322"/>
      </bottom>
      <diagonal/>
    </border>
    <border>
      <left style="medium">
        <color rgb="FF00B0F0"/>
      </left>
      <right style="thin">
        <color rgb="FF00B0F0"/>
      </right>
      <top style="medium">
        <color rgb="FF00B0F0"/>
      </top>
      <bottom style="thick">
        <color theme="6" tint="0.39994506668294322"/>
      </bottom>
      <diagonal/>
    </border>
    <border>
      <left style="thin">
        <color rgb="FF00B0F0"/>
      </left>
      <right style="medium">
        <color rgb="FF00B0F0"/>
      </right>
      <top style="medium">
        <color theme="3" tint="0.39997558519241921"/>
      </top>
      <bottom style="thick">
        <color theme="6" tint="0.39994506668294322"/>
      </bottom>
      <diagonal/>
    </border>
    <border>
      <left/>
      <right style="thin">
        <color rgb="FF00B0F0"/>
      </right>
      <top style="medium">
        <color rgb="FF00B0F0"/>
      </top>
      <bottom style="thick">
        <color theme="6" tint="0.39994506668294322"/>
      </bottom>
      <diagonal/>
    </border>
    <border>
      <left style="thin">
        <color rgb="FF00B0F0"/>
      </left>
      <right style="thick">
        <color rgb="FF00B050"/>
      </right>
      <top style="medium">
        <color rgb="FF00B0F0"/>
      </top>
      <bottom style="thick">
        <color theme="6" tint="0.39994506668294322"/>
      </bottom>
      <diagonal/>
    </border>
    <border>
      <left style="thick">
        <color rgb="FF996633"/>
      </left>
      <right style="medium">
        <color theme="6" tint="-0.24994659260841701"/>
      </right>
      <top style="medium">
        <color theme="6" tint="-0.24994659260841701"/>
      </top>
      <bottom style="medium">
        <color theme="6" tint="-0.24994659260841701"/>
      </bottom>
      <diagonal/>
    </border>
    <border>
      <left style="medium">
        <color rgb="FF996633"/>
      </left>
      <right style="medium">
        <color theme="6" tint="-0.24994659260841701"/>
      </right>
      <top style="medium">
        <color theme="6" tint="-0.24994659260841701"/>
      </top>
      <bottom style="medium">
        <color theme="6" tint="-0.24994659260841701"/>
      </bottom>
      <diagonal/>
    </border>
    <border>
      <left style="medium">
        <color rgb="FF996633"/>
      </left>
      <right style="thick">
        <color rgb="FF996633"/>
      </right>
      <top style="medium">
        <color theme="6" tint="-0.24994659260841701"/>
      </top>
      <bottom style="medium">
        <color theme="6" tint="-0.24994659260841701"/>
      </bottom>
      <diagonal/>
    </border>
    <border>
      <left style="thick">
        <color theme="9"/>
      </left>
      <right style="thin">
        <color rgb="FF00B0F0"/>
      </right>
      <top style="medium">
        <color rgb="FF00B0F0"/>
      </top>
      <bottom style="medium">
        <color theme="9" tint="-0.24994659260841701"/>
      </bottom>
      <diagonal/>
    </border>
    <border>
      <left style="thin">
        <color rgb="FF00B0F0"/>
      </left>
      <right style="thin">
        <color rgb="FF00B0F0"/>
      </right>
      <top style="medium">
        <color rgb="FF00B0F0"/>
      </top>
      <bottom style="medium">
        <color theme="9" tint="-0.24994659260841701"/>
      </bottom>
      <diagonal/>
    </border>
    <border>
      <left style="thin">
        <color rgb="FF00B0F0"/>
      </left>
      <right/>
      <top style="medium">
        <color rgb="FF00B0F0"/>
      </top>
      <bottom style="medium">
        <color theme="9" tint="-0.24994659260841701"/>
      </bottom>
      <diagonal/>
    </border>
    <border>
      <left style="thin">
        <color rgb="FF00B0F0"/>
      </left>
      <right style="medium">
        <color theme="3" tint="0.39994506668294322"/>
      </right>
      <top style="medium">
        <color theme="3" tint="0.39997558519241921"/>
      </top>
      <bottom style="medium">
        <color rgb="FF996633"/>
      </bottom>
      <diagonal/>
    </border>
    <border>
      <left style="medium">
        <color rgb="FF00B0F0"/>
      </left>
      <right style="thin">
        <color rgb="FF00B0F0"/>
      </right>
      <top style="medium">
        <color rgb="FF00B0F0"/>
      </top>
      <bottom style="medium">
        <color theme="9" tint="-0.24994659260841701"/>
      </bottom>
      <diagonal/>
    </border>
    <border>
      <left style="thin">
        <color rgb="FF00B0F0"/>
      </left>
      <right style="medium">
        <color rgb="FF00B0F0"/>
      </right>
      <top style="medium">
        <color theme="3" tint="0.39997558519241921"/>
      </top>
      <bottom style="medium">
        <color theme="9" tint="-0.24994659260841701"/>
      </bottom>
      <diagonal/>
    </border>
    <border>
      <left/>
      <right style="thin">
        <color rgb="FF00B0F0"/>
      </right>
      <top style="medium">
        <color rgb="FF00B0F0"/>
      </top>
      <bottom style="medium">
        <color theme="9" tint="-0.24994659260841701"/>
      </bottom>
      <diagonal/>
    </border>
    <border>
      <left style="thin">
        <color rgb="FF00B0F0"/>
      </left>
      <right style="thick">
        <color theme="9"/>
      </right>
      <top style="medium">
        <color rgb="FF00B0F0"/>
      </top>
      <bottom style="medium">
        <color theme="9" tint="-0.24994659260841701"/>
      </bottom>
      <diagonal/>
    </border>
    <border>
      <left style="thick">
        <color rgb="FF996633"/>
      </left>
      <right/>
      <top style="medium">
        <color theme="3" tint="0.39991454817346722"/>
      </top>
      <bottom style="medium">
        <color theme="9" tint="-0.24994659260841701"/>
      </bottom>
      <diagonal/>
    </border>
    <border>
      <left/>
      <right style="thick">
        <color rgb="FF00B050"/>
      </right>
      <top style="medium">
        <color theme="3" tint="0.39991454817346722"/>
      </top>
      <bottom style="medium">
        <color theme="9" tint="-0.24994659260841701"/>
      </bottom>
      <diagonal/>
    </border>
    <border>
      <left style="thick">
        <color rgb="FF00B0F0"/>
      </left>
      <right/>
      <top style="medium">
        <color theme="3" tint="0.39991454817346722"/>
      </top>
      <bottom style="medium">
        <color theme="9" tint="-0.24994659260841701"/>
      </bottom>
      <diagonal/>
    </border>
    <border>
      <left/>
      <right style="thick">
        <color rgb="FF00B0F0"/>
      </right>
      <top style="medium">
        <color theme="3" tint="0.39991454817346722"/>
      </top>
      <bottom style="medium">
        <color theme="9" tint="-0.24994659260841701"/>
      </bottom>
      <diagonal/>
    </border>
    <border>
      <left style="thick">
        <color theme="7" tint="0.39994506668294322"/>
      </left>
      <right/>
      <top style="medium">
        <color theme="3" tint="0.39991454817346722"/>
      </top>
      <bottom style="medium">
        <color theme="9" tint="-0.24994659260841701"/>
      </bottom>
      <diagonal/>
    </border>
    <border>
      <left/>
      <right style="thick">
        <color theme="7" tint="0.39994506668294322"/>
      </right>
      <top style="medium">
        <color theme="3" tint="0.39991454817346722"/>
      </top>
      <bottom style="medium">
        <color theme="9" tint="-0.24994659260841701"/>
      </bottom>
      <diagonal/>
    </border>
    <border>
      <left style="thick">
        <color rgb="FFCEB342"/>
      </left>
      <right style="thick">
        <color rgb="FF996633"/>
      </right>
      <top style="thick">
        <color rgb="FFCEB342"/>
      </top>
      <bottom style="thick">
        <color rgb="FFCEB342"/>
      </bottom>
      <diagonal/>
    </border>
    <border>
      <left style="thick">
        <color rgb="FF996633"/>
      </left>
      <right style="thin">
        <color rgb="FF996633"/>
      </right>
      <top/>
      <bottom style="thick">
        <color rgb="FF996633"/>
      </bottom>
      <diagonal/>
    </border>
    <border>
      <left style="thin">
        <color rgb="FF996633"/>
      </left>
      <right style="thin">
        <color rgb="FF996633"/>
      </right>
      <top/>
      <bottom style="thick">
        <color rgb="FF996633"/>
      </bottom>
      <diagonal/>
    </border>
    <border>
      <left style="thin">
        <color rgb="FF996633"/>
      </left>
      <right style="thick">
        <color rgb="FF996633"/>
      </right>
      <top/>
      <bottom style="thick">
        <color rgb="FF996633"/>
      </bottom>
      <diagonal/>
    </border>
    <border>
      <left style="thick">
        <color rgb="FF996633"/>
      </left>
      <right style="medium">
        <color rgb="FF7030A0"/>
      </right>
      <top style="medium">
        <color rgb="FF7030A0"/>
      </top>
      <bottom style="medium">
        <color theme="9" tint="-0.24994659260841701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theme="9" tint="-0.24994659260841701"/>
      </bottom>
      <diagonal/>
    </border>
    <border>
      <left style="medium">
        <color rgb="FF7030A0"/>
      </left>
      <right/>
      <top style="medium">
        <color rgb="FF7030A0"/>
      </top>
      <bottom style="medium">
        <color theme="9" tint="-0.24994659260841701"/>
      </bottom>
      <diagonal/>
    </border>
    <border>
      <left style="medium">
        <color rgb="FF7030A0"/>
      </left>
      <right style="thick">
        <color rgb="FF996633"/>
      </right>
      <top style="medium">
        <color rgb="FF7030A0"/>
      </top>
      <bottom/>
      <diagonal/>
    </border>
    <border>
      <left style="thick">
        <color rgb="FF996633"/>
      </left>
      <right style="thin">
        <color rgb="FF00B0F0"/>
      </right>
      <top style="thin">
        <color rgb="FF00B0F0"/>
      </top>
      <bottom style="thick">
        <color rgb="FF996633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ck">
        <color rgb="FF996633"/>
      </bottom>
      <diagonal/>
    </border>
    <border>
      <left style="thin">
        <color rgb="FF00B0F0"/>
      </left>
      <right style="thick">
        <color rgb="FF996633"/>
      </right>
      <top style="thin">
        <color rgb="FF00B0F0"/>
      </top>
      <bottom style="thick">
        <color rgb="FF996633"/>
      </bottom>
      <diagonal/>
    </border>
    <border>
      <left/>
      <right/>
      <top style="thin">
        <color rgb="FF00B0F0"/>
      </top>
      <bottom/>
      <diagonal/>
    </border>
    <border>
      <left style="thick">
        <color rgb="FF996633"/>
      </left>
      <right style="thin">
        <color rgb="FF00B0F0"/>
      </right>
      <top/>
      <bottom style="thick">
        <color rgb="FF996633"/>
      </bottom>
      <diagonal/>
    </border>
    <border>
      <left style="thin">
        <color rgb="FF00B0F0"/>
      </left>
      <right style="thick">
        <color rgb="FF996633"/>
      </right>
      <top/>
      <bottom style="thick">
        <color rgb="FF996633"/>
      </bottom>
      <diagonal/>
    </border>
    <border>
      <left style="thick">
        <color theme="6" tint="-0.499984740745262"/>
      </left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 style="thick">
        <color theme="6" tint="-0.499984740745262"/>
      </right>
      <top style="medium">
        <color theme="6" tint="-0.499984740745262"/>
      </top>
      <bottom/>
      <diagonal/>
    </border>
    <border>
      <left style="thick">
        <color theme="9" tint="-0.24994659260841701"/>
      </left>
      <right style="medium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9"/>
      </right>
      <top/>
      <bottom style="thin">
        <color indexed="64"/>
      </bottom>
      <diagonal/>
    </border>
    <border>
      <left style="thin">
        <color indexed="64"/>
      </left>
      <right style="thick">
        <color theme="9" tint="0.39994506668294322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/>
      <right style="medium">
        <color theme="9"/>
      </right>
      <top/>
      <bottom style="thin">
        <color indexed="64"/>
      </bottom>
      <diagonal/>
    </border>
    <border>
      <left style="thin">
        <color indexed="64"/>
      </left>
      <right style="thick">
        <color theme="3" tint="0.39994506668294322"/>
      </right>
      <top/>
      <bottom style="thin">
        <color indexed="64"/>
      </bottom>
      <diagonal/>
    </border>
    <border>
      <left style="thick">
        <color rgb="FF996633"/>
      </left>
      <right style="thin">
        <color theme="6" tint="-0.24994659260841701"/>
      </right>
      <top style="medium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ck">
        <color rgb="FF996633"/>
      </right>
      <top style="medium">
        <color theme="6" tint="-0.24994659260841701"/>
      </top>
      <bottom style="thin">
        <color theme="6" tint="-0.24994659260841701"/>
      </bottom>
      <diagonal/>
    </border>
    <border>
      <left style="thick">
        <color theme="9"/>
      </left>
      <right style="thin">
        <color indexed="64"/>
      </right>
      <top style="medium">
        <color theme="9" tint="-0.24994659260841701"/>
      </top>
      <bottom style="thin">
        <color indexed="64"/>
      </bottom>
      <diagonal/>
    </border>
    <border>
      <left/>
      <right style="thin">
        <color indexed="64"/>
      </right>
      <top style="medium">
        <color theme="9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medium">
        <color theme="9" tint="-0.24994659260841701"/>
      </top>
      <bottom style="thin">
        <color indexed="64"/>
      </bottom>
      <diagonal/>
    </border>
    <border>
      <left style="medium">
        <color theme="9"/>
      </left>
      <right style="thin">
        <color indexed="64"/>
      </right>
      <top style="medium">
        <color theme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9"/>
      </top>
      <bottom style="thin">
        <color indexed="64"/>
      </bottom>
      <diagonal/>
    </border>
    <border>
      <left style="thin">
        <color indexed="64"/>
      </left>
      <right style="medium">
        <color theme="9"/>
      </right>
      <top style="medium">
        <color theme="9"/>
      </top>
      <bottom style="thin">
        <color indexed="64"/>
      </bottom>
      <diagonal/>
    </border>
    <border>
      <left style="thin">
        <color indexed="64"/>
      </left>
      <right style="thick">
        <color theme="9"/>
      </right>
      <top/>
      <bottom style="thin">
        <color indexed="64"/>
      </bottom>
      <diagonal/>
    </border>
    <border>
      <left style="thick">
        <color rgb="FF996633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ck">
        <color rgb="FF00B050"/>
      </right>
      <top/>
      <bottom/>
      <diagonal/>
    </border>
    <border>
      <left style="thick">
        <color rgb="FF00B050"/>
      </left>
      <right style="thick">
        <color rgb="FF00B0F0"/>
      </right>
      <top/>
      <bottom/>
      <diagonal/>
    </border>
    <border>
      <left style="thick">
        <color rgb="FF00B0F0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ck">
        <color rgb="FF00B0F0"/>
      </right>
      <top/>
      <bottom/>
      <diagonal/>
    </border>
    <border>
      <left style="thick">
        <color theme="7" tint="0.39994506668294322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ck">
        <color theme="7" tint="0.39994506668294322"/>
      </right>
      <top/>
      <bottom/>
      <diagonal/>
    </border>
    <border>
      <left style="thick">
        <color rgb="FFCEB342"/>
      </left>
      <right style="thick">
        <color rgb="FF996633"/>
      </right>
      <top style="thick">
        <color rgb="FFCEB342"/>
      </top>
      <bottom style="thin">
        <color rgb="FFCEB342"/>
      </bottom>
      <diagonal/>
    </border>
    <border>
      <left style="thick">
        <color rgb="FF996633"/>
      </left>
      <right style="thin">
        <color rgb="FF996633"/>
      </right>
      <top style="thick">
        <color rgb="FF996633"/>
      </top>
      <bottom style="thin">
        <color rgb="FF996633"/>
      </bottom>
      <diagonal/>
    </border>
    <border>
      <left style="thin">
        <color rgb="FF996633"/>
      </left>
      <right style="thin">
        <color rgb="FF996633"/>
      </right>
      <top style="thick">
        <color rgb="FF996633"/>
      </top>
      <bottom style="thin">
        <color rgb="FF996633"/>
      </bottom>
      <diagonal/>
    </border>
    <border>
      <left style="thin">
        <color rgb="FF996633"/>
      </left>
      <right style="thick">
        <color rgb="FF996633"/>
      </right>
      <top style="thick">
        <color rgb="FF996633"/>
      </top>
      <bottom style="thin">
        <color rgb="FF996633"/>
      </bottom>
      <diagonal/>
    </border>
    <border>
      <left style="thick">
        <color rgb="FF996633"/>
      </left>
      <right style="thin">
        <color rgb="FF7030A0"/>
      </right>
      <top style="medium">
        <color theme="9" tint="-0.24994659260841701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medium">
        <color theme="9" tint="-0.24994659260841701"/>
      </top>
      <bottom style="thin">
        <color rgb="FF7030A0"/>
      </bottom>
      <diagonal/>
    </border>
    <border>
      <left style="thin">
        <color rgb="FF7030A0"/>
      </left>
      <right/>
      <top style="medium">
        <color theme="9" tint="-0.24994659260841701"/>
      </top>
      <bottom style="thin">
        <color rgb="FF7030A0"/>
      </bottom>
      <diagonal/>
    </border>
    <border>
      <left style="thick">
        <color rgb="FF996633"/>
      </left>
      <right style="thick">
        <color rgb="FF996633"/>
      </right>
      <top style="thick">
        <color rgb="FF996633"/>
      </top>
      <bottom/>
      <diagonal/>
    </border>
    <border>
      <left style="thick">
        <color rgb="FF996633"/>
      </left>
      <right style="thin">
        <color indexed="64"/>
      </right>
      <top/>
      <bottom style="thin">
        <color indexed="64"/>
      </bottom>
      <diagonal/>
    </border>
    <border>
      <left style="thick">
        <color rgb="FF996633"/>
      </left>
      <right/>
      <top/>
      <bottom/>
      <diagonal/>
    </border>
    <border>
      <left style="thick">
        <color rgb="FF996633"/>
      </left>
      <right style="thin">
        <color indexed="64"/>
      </right>
      <top style="thick">
        <color rgb="FF99663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996633"/>
      </top>
      <bottom style="thin">
        <color indexed="64"/>
      </bottom>
      <diagonal/>
    </border>
    <border>
      <left style="thin">
        <color indexed="64"/>
      </left>
      <right style="thick">
        <color rgb="FF996633"/>
      </right>
      <top style="thick">
        <color rgb="FF996633"/>
      </top>
      <bottom style="thin">
        <color indexed="64"/>
      </bottom>
      <diagonal/>
    </border>
    <border>
      <left style="thin">
        <color indexed="64"/>
      </left>
      <right style="thick">
        <color rgb="FF996633"/>
      </right>
      <top/>
      <bottom style="thin">
        <color indexed="64"/>
      </bottom>
      <diagonal/>
    </border>
    <border>
      <left/>
      <right style="thick">
        <color rgb="FF996633"/>
      </right>
      <top/>
      <bottom/>
      <diagonal/>
    </border>
    <border>
      <left style="thick">
        <color rgb="FF996633"/>
      </left>
      <right style="medium">
        <color theme="9"/>
      </right>
      <top style="thick">
        <color rgb="FF996633"/>
      </top>
      <bottom style="thin">
        <color theme="9"/>
      </bottom>
      <diagonal/>
    </border>
    <border>
      <left style="medium">
        <color theme="9"/>
      </left>
      <right style="medium">
        <color theme="9"/>
      </right>
      <top style="thick">
        <color rgb="FF996633"/>
      </top>
      <bottom style="thin">
        <color theme="9"/>
      </bottom>
      <diagonal/>
    </border>
    <border>
      <left style="medium">
        <color theme="9"/>
      </left>
      <right style="thick">
        <color rgb="FF996633"/>
      </right>
      <top style="thick">
        <color rgb="FF996633"/>
      </top>
      <bottom style="thin">
        <color theme="9"/>
      </bottom>
      <diagonal/>
    </border>
    <border>
      <left style="thick">
        <color rgb="FF7030A0"/>
      </left>
      <right style="medium">
        <color rgb="FF00B0F0"/>
      </right>
      <top/>
      <bottom style="thin">
        <color rgb="FF00B0F0"/>
      </bottom>
      <diagonal/>
    </border>
    <border>
      <left style="medium">
        <color rgb="FF00B0F0"/>
      </left>
      <right style="thick">
        <color rgb="FF00B0F0"/>
      </right>
      <top/>
      <bottom style="thin">
        <color rgb="FF00B0F0"/>
      </bottom>
      <diagonal/>
    </border>
    <border>
      <left style="thick">
        <color theme="6" tint="-0.24994659260841701"/>
      </left>
      <right style="medium">
        <color theme="6" tint="-0.24994659260841701"/>
      </right>
      <top style="thick">
        <color theme="6" tint="-0.24994659260841701"/>
      </top>
      <bottom style="thin">
        <color theme="6" tint="-0.24994659260841701"/>
      </bottom>
      <diagonal/>
    </border>
    <border>
      <left style="medium">
        <color theme="6" tint="-0.24994659260841701"/>
      </left>
      <right style="medium">
        <color theme="6" tint="-0.24994659260841701"/>
      </right>
      <top style="thick">
        <color theme="6" tint="-0.24994659260841701"/>
      </top>
      <bottom style="thin">
        <color theme="6" tint="-0.24994659260841701"/>
      </bottom>
      <diagonal/>
    </border>
    <border>
      <left style="medium">
        <color theme="6" tint="-0.24994659260841701"/>
      </left>
      <right style="thick">
        <color theme="6" tint="-0.24994659260841701"/>
      </right>
      <top style="thick">
        <color theme="6" tint="-0.24994659260841701"/>
      </top>
      <bottom style="thin">
        <color theme="6" tint="-0.24994659260841701"/>
      </bottom>
      <diagonal/>
    </border>
    <border>
      <left style="thick">
        <color theme="9" tint="-0.24994659260841701"/>
      </left>
      <right style="medium">
        <color theme="9" tint="-0.24994659260841701"/>
      </right>
      <top/>
      <bottom style="thin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thin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/>
      <bottom style="thin">
        <color theme="9" tint="-0.24994659260841701"/>
      </bottom>
      <diagonal/>
    </border>
    <border>
      <left style="medium">
        <color theme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9"/>
      </right>
      <top style="thin">
        <color indexed="64"/>
      </top>
      <bottom style="thin">
        <color indexed="64"/>
      </bottom>
      <diagonal/>
    </border>
    <border>
      <left style="thick">
        <color rgb="FF996633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ck">
        <color rgb="FF996633"/>
      </right>
      <top style="thin">
        <color theme="6" tint="-0.24994659260841701"/>
      </top>
      <bottom style="thin">
        <color theme="6" tint="-0.24994659260841701"/>
      </bottom>
      <diagonal/>
    </border>
    <border>
      <left style="thick">
        <color theme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B05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B0F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7" tint="0.39994506668294322"/>
      </right>
      <top style="thin">
        <color indexed="64"/>
      </top>
      <bottom style="thin">
        <color indexed="64"/>
      </bottom>
      <diagonal/>
    </border>
    <border>
      <left style="thick">
        <color rgb="FFCEB342"/>
      </left>
      <right style="thick">
        <color rgb="FF996633"/>
      </right>
      <top style="thin">
        <color rgb="FFCEB342"/>
      </top>
      <bottom style="thin">
        <color rgb="FFCEB342"/>
      </bottom>
      <diagonal/>
    </border>
    <border>
      <left style="thick">
        <color rgb="FF996633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ck">
        <color rgb="FF996633"/>
      </left>
      <right style="thick">
        <color rgb="FF996633"/>
      </right>
      <top/>
      <bottom/>
      <diagonal/>
    </border>
    <border>
      <left style="thick">
        <color rgb="FF99663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996633"/>
      </right>
      <top style="thin">
        <color indexed="64"/>
      </top>
      <bottom style="thin">
        <color indexed="64"/>
      </bottom>
      <diagonal/>
    </border>
    <border>
      <left style="thick">
        <color rgb="FF996633"/>
      </left>
      <right style="medium">
        <color theme="9"/>
      </right>
      <top style="thin">
        <color theme="9"/>
      </top>
      <bottom style="thin">
        <color theme="9"/>
      </bottom>
      <diagonal/>
    </border>
    <border>
      <left style="medium">
        <color theme="9"/>
      </left>
      <right style="medium">
        <color theme="9"/>
      </right>
      <top style="thin">
        <color theme="9"/>
      </top>
      <bottom style="thin">
        <color theme="9"/>
      </bottom>
      <diagonal/>
    </border>
    <border>
      <left style="medium">
        <color theme="9"/>
      </left>
      <right style="thick">
        <color rgb="FF996633"/>
      </right>
      <top style="thin">
        <color theme="9"/>
      </top>
      <bottom style="thin">
        <color theme="9"/>
      </bottom>
      <diagonal/>
    </border>
    <border>
      <left style="thick">
        <color rgb="FF7030A0"/>
      </left>
      <right style="medium">
        <color rgb="FF00B0F0"/>
      </right>
      <top style="thin">
        <color rgb="FF00B0F0"/>
      </top>
      <bottom style="thin">
        <color rgb="FF00B0F0"/>
      </bottom>
      <diagonal/>
    </border>
    <border>
      <left style="medium">
        <color rgb="FF00B0F0"/>
      </left>
      <right style="thick">
        <color rgb="FF00B0F0"/>
      </right>
      <top style="thin">
        <color rgb="FF00B0F0"/>
      </top>
      <bottom style="thin">
        <color rgb="FF00B0F0"/>
      </bottom>
      <diagonal/>
    </border>
    <border>
      <left style="thick">
        <color theme="6" tint="-0.24994659260841701"/>
      </left>
      <right style="medium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medium">
        <color theme="6" tint="-0.24994659260841701"/>
      </left>
      <right style="thick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ck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 style="thin">
        <color theme="9" tint="-0.24994659260841701"/>
      </top>
      <bottom style="thin">
        <color theme="9" tint="-0.24994659260841701"/>
      </bottom>
      <diagonal/>
    </border>
    <border>
      <left style="medium">
        <color rgb="FFF7964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/>
      </left>
      <right style="thin">
        <color indexed="64"/>
      </right>
      <top style="thin">
        <color indexed="64"/>
      </top>
      <bottom style="medium">
        <color theme="9"/>
      </bottom>
      <diagonal/>
    </border>
    <border>
      <left/>
      <right style="thin">
        <color indexed="64"/>
      </right>
      <top style="thin">
        <color indexed="64"/>
      </top>
      <bottom style="medium">
        <color theme="9"/>
      </bottom>
      <diagonal/>
    </border>
    <border>
      <left style="thin">
        <color indexed="64"/>
      </left>
      <right style="medium">
        <color theme="9"/>
      </right>
      <top style="thin">
        <color indexed="64"/>
      </top>
      <bottom style="medium">
        <color theme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9"/>
      </bottom>
      <diagonal/>
    </border>
    <border>
      <left style="thin">
        <color indexed="64"/>
      </left>
      <right style="thin">
        <color indexed="64"/>
      </right>
      <top/>
      <bottom style="medium">
        <color theme="9"/>
      </bottom>
      <diagonal/>
    </border>
    <border>
      <left style="thin">
        <color indexed="64"/>
      </left>
      <right style="medium">
        <color theme="9"/>
      </right>
      <top/>
      <bottom style="medium">
        <color theme="9"/>
      </bottom>
      <diagonal/>
    </border>
    <border>
      <left style="thin">
        <color indexed="64"/>
      </left>
      <right style="thick">
        <color theme="9" tint="0.39994506668294322"/>
      </right>
      <top/>
      <bottom style="medium">
        <color theme="9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medium">
        <color theme="9"/>
      </bottom>
      <diagonal/>
    </border>
    <border>
      <left/>
      <right style="medium">
        <color theme="9"/>
      </right>
      <top style="thin">
        <color indexed="64"/>
      </top>
      <bottom style="medium">
        <color theme="9"/>
      </bottom>
      <diagonal/>
    </border>
    <border>
      <left style="thin">
        <color indexed="64"/>
      </left>
      <right style="thick">
        <color theme="3" tint="0.39994506668294322"/>
      </right>
      <top/>
      <bottom style="medium">
        <color theme="9"/>
      </bottom>
      <diagonal/>
    </border>
    <border>
      <left style="thick">
        <color rgb="FF996633"/>
      </left>
      <right style="thin">
        <color theme="6" tint="-0.24994659260841701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 style="thick">
        <color rgb="FF996633"/>
      </right>
      <top style="thin">
        <color theme="6" tint="-0.24994659260841701"/>
      </top>
      <bottom/>
      <diagonal/>
    </border>
    <border>
      <left style="thick">
        <color theme="9"/>
      </left>
      <right style="thin">
        <color indexed="64"/>
      </right>
      <top style="thin">
        <color indexed="64"/>
      </top>
      <bottom style="thick">
        <color theme="9"/>
      </bottom>
      <diagonal/>
    </border>
    <border>
      <left/>
      <right style="thin">
        <color indexed="64"/>
      </right>
      <top style="thin">
        <color indexed="64"/>
      </top>
      <bottom style="thick">
        <color theme="9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ck">
        <color theme="9"/>
      </bottom>
      <diagonal/>
    </border>
    <border>
      <left/>
      <right style="medium">
        <color theme="9"/>
      </right>
      <top style="thin">
        <color indexed="64"/>
      </top>
      <bottom style="thick">
        <color theme="9"/>
      </bottom>
      <diagonal/>
    </border>
    <border>
      <left style="medium">
        <color theme="9"/>
      </left>
      <right style="thin">
        <color indexed="64"/>
      </right>
      <top style="thin">
        <color indexed="64"/>
      </top>
      <bottom style="thick">
        <color theme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9"/>
      </bottom>
      <diagonal/>
    </border>
    <border>
      <left style="thin">
        <color indexed="64"/>
      </left>
      <right style="thin">
        <color indexed="64"/>
      </right>
      <top/>
      <bottom style="thick">
        <color theme="9"/>
      </bottom>
      <diagonal/>
    </border>
    <border>
      <left style="thin">
        <color indexed="64"/>
      </left>
      <right style="medium">
        <color theme="9"/>
      </right>
      <top/>
      <bottom style="thick">
        <color theme="9"/>
      </bottom>
      <diagonal/>
    </border>
    <border>
      <left style="thin">
        <color indexed="64"/>
      </left>
      <right style="thick">
        <color theme="9"/>
      </right>
      <top/>
      <bottom style="thick">
        <color theme="9"/>
      </bottom>
      <diagonal/>
    </border>
    <border>
      <left style="thick">
        <color rgb="FF996633"/>
      </left>
      <right style="thin">
        <color indexed="64"/>
      </right>
      <top/>
      <bottom style="thick">
        <color rgb="FF00B050"/>
      </bottom>
      <diagonal/>
    </border>
    <border>
      <left style="thin">
        <color indexed="64"/>
      </left>
      <right style="thick">
        <color rgb="FF00B050"/>
      </right>
      <top style="thin">
        <color indexed="64"/>
      </top>
      <bottom style="thick">
        <color rgb="FF00B050"/>
      </bottom>
      <diagonal/>
    </border>
    <border>
      <left style="thick">
        <color rgb="FF00B0F0"/>
      </left>
      <right style="thin">
        <color indexed="64"/>
      </right>
      <top/>
      <bottom style="thick">
        <color rgb="FF00B0F0"/>
      </bottom>
      <diagonal/>
    </border>
    <border>
      <left style="thin">
        <color indexed="64"/>
      </left>
      <right style="thick">
        <color rgb="FF00B0F0"/>
      </right>
      <top style="thin">
        <color indexed="64"/>
      </top>
      <bottom style="thick">
        <color rgb="FF00B0F0"/>
      </bottom>
      <diagonal/>
    </border>
    <border>
      <left style="thick">
        <color theme="7" tint="0.39994506668294322"/>
      </left>
      <right style="thin">
        <color indexed="64"/>
      </right>
      <top/>
      <bottom style="thick">
        <color theme="7" tint="0.39994506668294322"/>
      </bottom>
      <diagonal/>
    </border>
    <border>
      <left style="thin">
        <color indexed="64"/>
      </left>
      <right style="thick">
        <color theme="7" tint="0.39994506668294322"/>
      </right>
      <top style="thin">
        <color indexed="64"/>
      </top>
      <bottom style="thick">
        <color theme="7" tint="0.39994506668294322"/>
      </bottom>
      <diagonal/>
    </border>
    <border>
      <left style="thick">
        <color rgb="FFCEB342"/>
      </left>
      <right style="thick">
        <color rgb="FF996633"/>
      </right>
      <top style="thin">
        <color rgb="FFCEB342"/>
      </top>
      <bottom style="thick">
        <color rgb="FFCEB342"/>
      </bottom>
      <diagonal/>
    </border>
    <border>
      <left style="thick">
        <color rgb="FF996633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 style="thick">
        <color rgb="FF996633"/>
      </left>
      <right style="thick">
        <color rgb="FF996633"/>
      </right>
      <top/>
      <bottom style="medium">
        <color rgb="FF996633"/>
      </bottom>
      <diagonal/>
    </border>
    <border>
      <left style="thick">
        <color rgb="FF99663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996633"/>
      </right>
      <top style="thin">
        <color indexed="64"/>
      </top>
      <bottom/>
      <diagonal/>
    </border>
    <border>
      <left style="thick">
        <color rgb="FF996633"/>
      </left>
      <right style="medium">
        <color theme="9"/>
      </right>
      <top style="thin">
        <color theme="9"/>
      </top>
      <bottom style="thick">
        <color rgb="FF996633"/>
      </bottom>
      <diagonal/>
    </border>
    <border>
      <left style="medium">
        <color theme="9"/>
      </left>
      <right style="medium">
        <color theme="9"/>
      </right>
      <top style="thin">
        <color theme="9"/>
      </top>
      <bottom style="thick">
        <color rgb="FF996633"/>
      </bottom>
      <diagonal/>
    </border>
    <border>
      <left style="medium">
        <color theme="9"/>
      </left>
      <right style="thick">
        <color rgb="FF996633"/>
      </right>
      <top style="thin">
        <color theme="9"/>
      </top>
      <bottom style="thick">
        <color rgb="FF996633"/>
      </bottom>
      <diagonal/>
    </border>
    <border>
      <left style="medium">
        <color rgb="FF00B0F0"/>
      </left>
      <right style="medium">
        <color rgb="FF00B0F0"/>
      </right>
      <top style="thin">
        <color rgb="FF00B0F0"/>
      </top>
      <bottom style="thick">
        <color rgb="FF00B0F0"/>
      </bottom>
      <diagonal/>
    </border>
    <border>
      <left style="medium">
        <color rgb="FF00B0F0"/>
      </left>
      <right style="thick">
        <color rgb="FF00B0F0"/>
      </right>
      <top style="thin">
        <color rgb="FF00B0F0"/>
      </top>
      <bottom style="thick">
        <color rgb="FF00B0F0"/>
      </bottom>
      <diagonal/>
    </border>
    <border>
      <left style="thick">
        <color theme="6" tint="-0.24994659260841701"/>
      </left>
      <right style="medium">
        <color theme="6" tint="-0.24994659260841701"/>
      </right>
      <top style="thin">
        <color theme="6" tint="-0.24994659260841701"/>
      </top>
      <bottom style="thick">
        <color theme="6" tint="-0.24994659260841701"/>
      </bottom>
      <diagonal/>
    </border>
    <border>
      <left style="medium">
        <color theme="6" tint="-0.24994659260841701"/>
      </left>
      <right style="medium">
        <color theme="6" tint="-0.24994659260841701"/>
      </right>
      <top style="thin">
        <color theme="6" tint="-0.24994659260841701"/>
      </top>
      <bottom style="thick">
        <color theme="6" tint="-0.24994659260841701"/>
      </bottom>
      <diagonal/>
    </border>
    <border>
      <left style="medium">
        <color theme="6" tint="-0.24994659260841701"/>
      </left>
      <right style="thick">
        <color theme="6" tint="-0.24994659260841701"/>
      </right>
      <top style="thin">
        <color theme="6" tint="-0.24994659260841701"/>
      </top>
      <bottom style="thick">
        <color theme="6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 style="thin">
        <color theme="9" tint="-0.24994659260841701"/>
      </top>
      <bottom style="thick">
        <color theme="9" tint="-0.24994659260841701"/>
      </bottom>
      <diagonal/>
    </border>
    <border>
      <left style="thin">
        <color indexed="64"/>
      </left>
      <right style="thin">
        <color indexed="64"/>
      </right>
      <top style="medium">
        <color rgb="FFF7964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9"/>
      </top>
      <bottom style="thick">
        <color theme="3" tint="0.39994506668294322"/>
      </bottom>
      <diagonal/>
    </border>
    <border>
      <left style="thin">
        <color auto="1"/>
      </left>
      <right style="thick">
        <color theme="3" tint="0.39994506668294322"/>
      </right>
      <top style="medium">
        <color theme="9"/>
      </top>
      <bottom style="thick">
        <color theme="3" tint="0.39994506668294322"/>
      </bottom>
      <diagonal/>
    </border>
    <border>
      <left style="thin">
        <color indexed="64"/>
      </left>
      <right style="thin">
        <color indexed="64"/>
      </right>
      <top style="thick">
        <color theme="9"/>
      </top>
      <bottom style="thin">
        <color indexed="64"/>
      </bottom>
      <diagonal/>
    </border>
    <border>
      <left style="thick">
        <color rgb="FF996633"/>
      </left>
      <right/>
      <top/>
      <bottom style="thick">
        <color rgb="FF996633"/>
      </bottom>
      <diagonal/>
    </border>
    <border>
      <left/>
      <right style="thick">
        <color rgb="FF00B050"/>
      </right>
      <top/>
      <bottom style="thick">
        <color rgb="FF996633"/>
      </bottom>
      <diagonal/>
    </border>
    <border>
      <left/>
      <right style="thick">
        <color rgb="FF996633"/>
      </right>
      <top/>
      <bottom style="thick">
        <color rgb="FF996633"/>
      </bottom>
      <diagonal/>
    </border>
    <border>
      <left style="thick">
        <color rgb="FFCEB342"/>
      </left>
      <right style="thick">
        <color rgb="FF996633"/>
      </right>
      <top/>
      <bottom style="thick">
        <color rgb="FF996633"/>
      </bottom>
      <diagonal/>
    </border>
    <border>
      <left style="thick">
        <color rgb="FF996633"/>
      </left>
      <right style="thin">
        <color rgb="FF996633"/>
      </right>
      <top style="thin">
        <color rgb="FF996633"/>
      </top>
      <bottom style="thick">
        <color rgb="FF996633"/>
      </bottom>
      <diagonal/>
    </border>
    <border>
      <left style="thin">
        <color rgb="FF996633"/>
      </left>
      <right style="thin">
        <color rgb="FF996633"/>
      </right>
      <top style="thin">
        <color rgb="FF996633"/>
      </top>
      <bottom style="thick">
        <color rgb="FF996633"/>
      </bottom>
      <diagonal/>
    </border>
    <border>
      <left style="thin">
        <color rgb="FF996633"/>
      </left>
      <right style="thick">
        <color rgb="FF996633"/>
      </right>
      <top style="thin">
        <color rgb="FF996633"/>
      </top>
      <bottom style="thick">
        <color rgb="FF996633"/>
      </bottom>
      <diagonal/>
    </border>
    <border>
      <left style="thick">
        <color rgb="FF996633"/>
      </left>
      <right/>
      <top style="medium">
        <color rgb="FF996633"/>
      </top>
      <bottom style="thick">
        <color rgb="FF996633"/>
      </bottom>
      <diagonal/>
    </border>
    <border>
      <left/>
      <right/>
      <top style="medium">
        <color rgb="FF996633"/>
      </top>
      <bottom style="thick">
        <color rgb="FF996633"/>
      </bottom>
      <diagonal/>
    </border>
    <border>
      <left/>
      <right style="thick">
        <color rgb="FF996633"/>
      </right>
      <top style="medium">
        <color rgb="FF996633"/>
      </top>
      <bottom style="thick">
        <color rgb="FF996633"/>
      </bottom>
      <diagonal/>
    </border>
    <border>
      <left style="thick">
        <color rgb="FF996633"/>
      </left>
      <right/>
      <top style="thick">
        <color theme="9" tint="-0.24994659260841701"/>
      </top>
      <bottom style="thick">
        <color rgb="FF996633"/>
      </bottom>
      <diagonal/>
    </border>
    <border>
      <left/>
      <right/>
      <top style="thick">
        <color theme="9" tint="-0.24994659260841701"/>
      </top>
      <bottom style="thick">
        <color rgb="FF996633"/>
      </bottom>
      <diagonal/>
    </border>
    <border>
      <left/>
      <right style="thick">
        <color rgb="FF996633"/>
      </right>
      <top style="thick">
        <color theme="9" tint="-0.24994659260841701"/>
      </top>
      <bottom style="thick">
        <color rgb="FF996633"/>
      </bottom>
      <diagonal/>
    </border>
    <border>
      <left style="thick">
        <color rgb="FF996633"/>
      </left>
      <right style="thin">
        <color rgb="FF996633"/>
      </right>
      <top style="thick">
        <color rgb="FF996633"/>
      </top>
      <bottom style="thick">
        <color rgb="FF996633"/>
      </bottom>
      <diagonal/>
    </border>
    <border>
      <left style="thin">
        <color rgb="FF996633"/>
      </left>
      <right style="thin">
        <color rgb="FF996633"/>
      </right>
      <top style="thick">
        <color rgb="FF996633"/>
      </top>
      <bottom style="thick">
        <color rgb="FF996633"/>
      </bottom>
      <diagonal/>
    </border>
    <border>
      <left style="thin">
        <color rgb="FF996633"/>
      </left>
      <right style="thick">
        <color rgb="FF996633"/>
      </right>
      <top style="thick">
        <color rgb="FF996633"/>
      </top>
      <bottom style="thick">
        <color rgb="FF996633"/>
      </bottom>
      <diagonal/>
    </border>
    <border>
      <left style="thick">
        <color rgb="FF7030A0"/>
      </left>
      <right style="thin">
        <color rgb="FF00B0F0"/>
      </right>
      <top style="thick">
        <color rgb="FF00B0F0"/>
      </top>
      <bottom style="thick">
        <color rgb="FF00B0F0"/>
      </bottom>
      <diagonal/>
    </border>
    <border>
      <left style="thin">
        <color rgb="FF00B0F0"/>
      </left>
      <right style="thin">
        <color rgb="FF00B0F0"/>
      </right>
      <top style="thick">
        <color rgb="FF00B0F0"/>
      </top>
      <bottom style="thick">
        <color rgb="FF00B0F0"/>
      </bottom>
      <diagonal/>
    </border>
    <border>
      <left style="thin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theme="6" tint="-0.24994659260841701"/>
      </left>
      <right style="thin">
        <color theme="6" tint="-0.24994659260841701"/>
      </right>
      <top/>
      <bottom style="thick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/>
      <bottom style="thick">
        <color theme="6" tint="-0.24994659260841701"/>
      </bottom>
      <diagonal/>
    </border>
    <border>
      <left style="thin">
        <color theme="6" tint="-0.24994659260841701"/>
      </left>
      <right style="thick">
        <color theme="6" tint="-0.24994659260841701"/>
      </right>
      <top/>
      <bottom style="thick">
        <color theme="6" tint="-0.24994659260841701"/>
      </bottom>
      <diagonal/>
    </border>
    <border>
      <left style="thick">
        <color rgb="FF7030A0"/>
      </left>
      <right style="thin">
        <color rgb="FF00B0F0"/>
      </right>
      <top/>
      <bottom style="thick">
        <color rgb="FF7030A0"/>
      </bottom>
      <diagonal/>
    </border>
    <border>
      <left style="thin">
        <color rgb="FF00B0F0"/>
      </left>
      <right style="thin">
        <color rgb="FF00B0F0"/>
      </right>
      <top/>
      <bottom style="thick">
        <color rgb="FF7030A0"/>
      </bottom>
      <diagonal/>
    </border>
    <border>
      <left style="thin">
        <color rgb="FF00B0F0"/>
      </left>
      <right style="thick">
        <color rgb="FF7030A0"/>
      </right>
      <top/>
      <bottom style="thick">
        <color rgb="FF7030A0"/>
      </bottom>
      <diagonal/>
    </border>
    <border>
      <left/>
      <right/>
      <top/>
      <bottom style="thick">
        <color rgb="FF7030A0"/>
      </bottom>
      <diagonal/>
    </border>
    <border>
      <left style="thick">
        <color rgb="FF7030A0"/>
      </left>
      <right style="medium">
        <color rgb="FF00B0F0"/>
      </right>
      <top style="thick">
        <color rgb="FF00B0F0"/>
      </top>
      <bottom style="medium">
        <color rgb="FF00B0F0"/>
      </bottom>
      <diagonal/>
    </border>
    <border>
      <left style="medium">
        <color rgb="FF00B0F0"/>
      </left>
      <right style="medium">
        <color rgb="FF00B0F0"/>
      </right>
      <top style="thick">
        <color rgb="FF00B0F0"/>
      </top>
      <bottom style="medium">
        <color rgb="FF00B0F0"/>
      </bottom>
      <diagonal/>
    </border>
    <border>
      <left style="medium">
        <color rgb="FF00B0F0"/>
      </left>
      <right style="thick">
        <color rgb="FF00B0F0"/>
      </right>
      <top style="thick">
        <color rgb="FF00B0F0"/>
      </top>
      <bottom style="medium">
        <color rgb="FF00B0F0"/>
      </bottom>
      <diagonal/>
    </border>
    <border>
      <left style="thick">
        <color theme="9" tint="-0.24994659260841701"/>
      </left>
      <right style="medium">
        <color theme="9" tint="-0.24994659260841701"/>
      </right>
      <top style="thick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thick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thick">
        <color rgb="FF7030A0"/>
      </right>
      <top style="thick">
        <color theme="9" tint="-0.24994659260841701"/>
      </top>
      <bottom style="medium">
        <color theme="9" tint="-0.24994659260841701"/>
      </bottom>
      <diagonal/>
    </border>
    <border>
      <left style="thick">
        <color rgb="FF996633"/>
      </left>
      <right style="thin">
        <color indexed="64"/>
      </right>
      <top style="thin">
        <color indexed="64"/>
      </top>
      <bottom style="medium">
        <color theme="9"/>
      </bottom>
      <diagonal/>
    </border>
    <border>
      <left style="thick">
        <color rgb="FF7030A0"/>
      </left>
      <right style="medium">
        <color rgb="FF00B0F0"/>
      </right>
      <top style="thin">
        <color rgb="FF00B0F0"/>
      </top>
      <bottom style="thick">
        <color rgb="FF00B0F0"/>
      </bottom>
      <diagonal/>
    </border>
    <border>
      <left style="thick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ck">
        <color theme="9" tint="-0.24994659260841701"/>
      </bottom>
      <diagonal/>
    </border>
    <border>
      <left style="thick">
        <color rgb="FF996633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 style="thick">
        <color rgb="FF996633"/>
      </left>
      <right style="thin">
        <color rgb="FF996633"/>
      </right>
      <top style="thin">
        <color rgb="FF996633"/>
      </top>
      <bottom style="medium">
        <color rgb="FF996633"/>
      </bottom>
      <diagonal/>
    </border>
    <border>
      <left style="thin">
        <color rgb="FF996633"/>
      </left>
      <right style="thin">
        <color rgb="FF996633"/>
      </right>
      <top style="thin">
        <color rgb="FF996633"/>
      </top>
      <bottom style="medium">
        <color rgb="FF996633"/>
      </bottom>
      <diagonal/>
    </border>
    <border>
      <left style="thin">
        <color rgb="FF996633"/>
      </left>
      <right style="thick">
        <color rgb="FF996633"/>
      </right>
      <top style="thin">
        <color rgb="FF996633"/>
      </top>
      <bottom style="medium">
        <color rgb="FF996633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 style="thick">
        <color rgb="FF996633"/>
      </left>
      <right/>
      <top style="thick">
        <color rgb="FF996633"/>
      </top>
      <bottom style="medium">
        <color theme="6" tint="-0.24994659260841701"/>
      </bottom>
      <diagonal/>
    </border>
    <border>
      <left/>
      <right/>
      <top style="thick">
        <color rgb="FF996633"/>
      </top>
      <bottom style="medium">
        <color theme="6" tint="-0.24994659260841701"/>
      </bottom>
      <diagonal/>
    </border>
    <border>
      <left/>
      <right style="medium">
        <color theme="6" tint="-0.24994659260841701"/>
      </right>
      <top style="thick">
        <color rgb="FF996633"/>
      </top>
      <bottom style="medium">
        <color theme="6" tint="-0.24994659260841701"/>
      </bottom>
      <diagonal/>
    </border>
    <border>
      <left/>
      <right/>
      <top style="thick">
        <color rgb="FFCEB342"/>
      </top>
      <bottom/>
      <diagonal/>
    </border>
    <border>
      <left/>
      <right style="thick">
        <color rgb="FFCEB342"/>
      </right>
      <top style="thick">
        <color rgb="FFCEB342"/>
      </top>
      <bottom/>
      <diagonal/>
    </border>
    <border>
      <left style="thick">
        <color rgb="FFCEB342"/>
      </left>
      <right/>
      <top/>
      <bottom/>
      <diagonal/>
    </border>
    <border>
      <left/>
      <right style="thick">
        <color rgb="FFCEB342"/>
      </right>
      <top/>
      <bottom/>
      <diagonal/>
    </border>
    <border>
      <left style="thick">
        <color rgb="FFCEB342"/>
      </left>
      <right/>
      <top/>
      <bottom style="thick">
        <color rgb="FFCEB342"/>
      </bottom>
      <diagonal/>
    </border>
    <border>
      <left/>
      <right/>
      <top/>
      <bottom style="thick">
        <color rgb="FFCEB342"/>
      </bottom>
      <diagonal/>
    </border>
    <border>
      <left/>
      <right style="thick">
        <color rgb="FFCEB342"/>
      </right>
      <top/>
      <bottom style="thick">
        <color rgb="FFCEB342"/>
      </bottom>
      <diagonal/>
    </border>
    <border>
      <left style="thick">
        <color rgb="FFCEB342"/>
      </left>
      <right/>
      <top style="medium">
        <color theme="3" tint="0.39997558519241921"/>
      </top>
      <bottom style="medium">
        <color theme="3" tint="0.39994506668294322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 style="thick">
        <color rgb="FF00B050"/>
      </right>
      <top/>
      <bottom/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00B050"/>
      </left>
      <right style="thick">
        <color rgb="FF00B050"/>
      </right>
      <top/>
      <bottom style="thick">
        <color rgb="FF00B050"/>
      </bottom>
      <diagonal/>
    </border>
    <border>
      <left/>
      <right style="medium">
        <color theme="2" tint="-9.9948118533890809E-2"/>
      </right>
      <top style="thick">
        <color rgb="FF00B050"/>
      </top>
      <bottom/>
      <diagonal/>
    </border>
    <border>
      <left/>
      <right style="medium">
        <color theme="2" tint="-9.9948118533890809E-2"/>
      </right>
      <top/>
      <bottom/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/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 style="thick">
        <color theme="2" tint="-9.9917600024414813E-2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theme="2" tint="-9.9917600024414813E-2"/>
      </left>
      <right style="thick">
        <color rgb="FF00B050"/>
      </right>
      <top style="thick">
        <color rgb="FF00B050"/>
      </top>
      <bottom/>
      <diagonal/>
    </border>
    <border>
      <left style="thick">
        <color theme="2" tint="-9.9917600024414813E-2"/>
      </left>
      <right style="thick">
        <color rgb="FF00B050"/>
      </right>
      <top/>
      <bottom/>
      <diagonal/>
    </border>
    <border>
      <left style="thick">
        <color theme="2" tint="-9.9917600024414813E-2"/>
      </left>
      <right style="thick">
        <color rgb="FF00B050"/>
      </right>
      <top/>
      <bottom style="thick">
        <color rgb="FF00B050"/>
      </bottom>
      <diagonal/>
    </border>
    <border>
      <left style="thick">
        <color theme="2" tint="-9.9948118533890809E-2"/>
      </left>
      <right/>
      <top style="medium">
        <color theme="2" tint="-9.9948118533890809E-2"/>
      </top>
      <bottom style="medium">
        <color theme="2" tint="-9.9948118533890809E-2"/>
      </bottom>
      <diagonal/>
    </border>
    <border>
      <left style="medium">
        <color theme="2" tint="-9.9948118533890809E-2"/>
      </left>
      <right/>
      <top style="thick">
        <color theme="2" tint="-9.9917600024414813E-2"/>
      </top>
      <bottom style="medium">
        <color theme="2" tint="-9.9948118533890809E-2"/>
      </bottom>
      <diagonal/>
    </border>
    <border>
      <left/>
      <right/>
      <top style="thick">
        <color theme="2" tint="-9.9917600024414813E-2"/>
      </top>
      <bottom style="medium">
        <color theme="2" tint="-9.9948118533890809E-2"/>
      </bottom>
      <diagonal/>
    </border>
    <border>
      <left/>
      <right style="thick">
        <color theme="2" tint="-9.9917600024414813E-2"/>
      </right>
      <top style="thick">
        <color theme="2" tint="-9.9917600024414813E-2"/>
      </top>
      <bottom style="medium">
        <color theme="2" tint="-9.9948118533890809E-2"/>
      </bottom>
      <diagonal/>
    </border>
    <border>
      <left style="medium">
        <color rgb="FF00B050"/>
      </left>
      <right/>
      <top style="medium">
        <color theme="2" tint="-9.9948118533890809E-2"/>
      </top>
      <bottom style="medium">
        <color theme="2" tint="-9.9948118533890809E-2"/>
      </bottom>
      <diagonal/>
    </border>
    <border>
      <left style="thick">
        <color rgb="FF00B050"/>
      </left>
      <right/>
      <top style="medium">
        <color theme="2" tint="-9.9948118533890809E-2"/>
      </top>
      <bottom style="medium">
        <color theme="2" tint="-9.9948118533890809E-2"/>
      </bottom>
      <diagonal/>
    </border>
    <border>
      <left style="thick">
        <color rgb="FF00B050"/>
      </left>
      <right/>
      <top style="thick">
        <color theme="2" tint="-9.9917600024414813E-2"/>
      </top>
      <bottom style="medium">
        <color theme="2" tint="-9.9948118533890809E-2"/>
      </bottom>
      <diagonal/>
    </border>
    <border>
      <left/>
      <right style="thick">
        <color theme="6" tint="-0.499984740745262"/>
      </right>
      <top/>
      <bottom/>
      <diagonal/>
    </border>
    <border>
      <left/>
      <right style="thick">
        <color rgb="FF00B050"/>
      </right>
      <top/>
      <bottom/>
      <diagonal/>
    </border>
    <border>
      <left style="medium">
        <color theme="6" tint="-0.499984740745262"/>
      </left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 style="medium">
        <color theme="2" tint="-0.499984740745262"/>
      </right>
      <top/>
      <bottom/>
      <diagonal/>
    </border>
    <border>
      <left style="medium">
        <color theme="2" tint="-0.499984740745262"/>
      </left>
      <right/>
      <top/>
      <bottom style="medium">
        <color theme="2" tint="-0.499984740745262"/>
      </bottom>
      <diagonal/>
    </border>
    <border>
      <left/>
      <right style="medium">
        <color theme="2" tint="-0.499984740745262"/>
      </right>
      <top/>
      <bottom style="medium">
        <color theme="6" tint="-0.499984740745262"/>
      </bottom>
      <diagonal/>
    </border>
    <border>
      <left style="medium">
        <color theme="6" tint="-0.499984740745262"/>
      </left>
      <right style="medium">
        <color theme="6" tint="-0.499984740745262"/>
      </right>
      <top/>
      <bottom/>
      <diagonal/>
    </border>
    <border>
      <left style="medium">
        <color theme="6" tint="-0.499984740745262"/>
      </left>
      <right style="medium">
        <color theme="6" tint="-0.499984740745262"/>
      </right>
      <top/>
      <bottom style="medium">
        <color theme="6" tint="-0.499984740745262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</borders>
  <cellStyleXfs count="2">
    <xf numFmtId="0" fontId="0" fillId="0" borderId="0"/>
    <xf numFmtId="9" fontId="118" fillId="0" borderId="0" applyFont="0" applyFill="0" applyBorder="0" applyAlignment="0" applyProtection="0"/>
  </cellStyleXfs>
  <cellXfs count="1094">
    <xf numFmtId="0" fontId="0" fillId="0" borderId="0" xfId="0"/>
    <xf numFmtId="0" fontId="0" fillId="2" borderId="0" xfId="0" applyFill="1"/>
    <xf numFmtId="0" fontId="1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5" xfId="0" applyFont="1" applyBorder="1"/>
    <xf numFmtId="0" fontId="12" fillId="0" borderId="0" xfId="0" applyFont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Border="1" applyAlignment="1"/>
    <xf numFmtId="0" fontId="0" fillId="0" borderId="0" xfId="0" applyAlignment="1"/>
    <xf numFmtId="0" fontId="22" fillId="0" borderId="40" xfId="0" applyFont="1" applyBorder="1" applyAlignment="1">
      <alignment horizontal="center"/>
    </xf>
    <xf numFmtId="0" fontId="25" fillId="0" borderId="0" xfId="0" applyFont="1" applyBorder="1" applyAlignment="1">
      <alignment horizontal="center" vertical="center" textRotation="90"/>
    </xf>
    <xf numFmtId="0" fontId="27" fillId="0" borderId="0" xfId="0" applyFont="1" applyBorder="1" applyAlignment="1">
      <alignment horizontal="center" vertical="center" textRotation="90"/>
    </xf>
    <xf numFmtId="0" fontId="28" fillId="0" borderId="0" xfId="0" applyFont="1" applyBorder="1" applyAlignment="1">
      <alignment horizontal="center"/>
    </xf>
    <xf numFmtId="0" fontId="30" fillId="0" borderId="0" xfId="0" applyFont="1"/>
    <xf numFmtId="0" fontId="32" fillId="0" borderId="60" xfId="0" applyFont="1" applyBorder="1" applyAlignment="1">
      <alignment horizontal="center"/>
    </xf>
    <xf numFmtId="0" fontId="34" fillId="0" borderId="0" xfId="0" applyFont="1"/>
    <xf numFmtId="0" fontId="35" fillId="0" borderId="0" xfId="0" applyFont="1"/>
    <xf numFmtId="0" fontId="38" fillId="0" borderId="0" xfId="0" applyFont="1" applyAlignment="1"/>
    <xf numFmtId="0" fontId="41" fillId="0" borderId="0" xfId="0" applyFont="1" applyBorder="1" applyAlignment="1">
      <alignment horizontal="left"/>
    </xf>
    <xf numFmtId="0" fontId="59" fillId="0" borderId="75" xfId="0" applyFont="1" applyBorder="1" applyAlignment="1">
      <alignment horizontal="center"/>
    </xf>
    <xf numFmtId="0" fontId="60" fillId="0" borderId="75" xfId="0" applyFont="1" applyBorder="1"/>
    <xf numFmtId="0" fontId="9" fillId="0" borderId="0" xfId="0" applyFont="1" applyAlignment="1"/>
    <xf numFmtId="0" fontId="9" fillId="0" borderId="6" xfId="0" applyFont="1" applyBorder="1" applyAlignment="1"/>
    <xf numFmtId="0" fontId="1" fillId="0" borderId="40" xfId="0" applyFont="1" applyBorder="1" applyAlignment="1">
      <alignment horizontal="center"/>
    </xf>
    <xf numFmtId="0" fontId="77" fillId="0" borderId="0" xfId="0" applyFont="1"/>
    <xf numFmtId="0" fontId="84" fillId="0" borderId="0" xfId="0" applyFont="1" applyBorder="1" applyAlignment="1">
      <alignment horizontal="center" vertical="center"/>
    </xf>
    <xf numFmtId="0" fontId="54" fillId="0" borderId="0" xfId="0" applyFont="1" applyBorder="1" applyAlignment="1">
      <alignment horizontal="center"/>
    </xf>
    <xf numFmtId="0" fontId="55" fillId="0" borderId="0" xfId="0" applyFont="1" applyBorder="1" applyAlignment="1">
      <alignment horizontal="center"/>
    </xf>
    <xf numFmtId="0" fontId="56" fillId="0" borderId="0" xfId="0" applyFont="1" applyBorder="1" applyAlignment="1">
      <alignment horizontal="center"/>
    </xf>
    <xf numFmtId="0" fontId="57" fillId="0" borderId="0" xfId="0" applyFont="1" applyBorder="1" applyAlignment="1">
      <alignment horizontal="center"/>
    </xf>
    <xf numFmtId="0" fontId="83" fillId="0" borderId="0" xfId="0" applyFont="1" applyAlignment="1"/>
    <xf numFmtId="0" fontId="0" fillId="6" borderId="0" xfId="0" applyFill="1"/>
    <xf numFmtId="0" fontId="84" fillId="2" borderId="0" xfId="0" applyFont="1" applyFill="1" applyBorder="1" applyAlignment="1">
      <alignment horizontal="center" vertical="center"/>
    </xf>
    <xf numFmtId="0" fontId="54" fillId="2" borderId="0" xfId="0" applyFont="1" applyFill="1" applyBorder="1" applyAlignment="1">
      <alignment horizontal="center"/>
    </xf>
    <xf numFmtId="0" fontId="55" fillId="2" borderId="0" xfId="0" applyFont="1" applyFill="1" applyBorder="1" applyAlignment="1">
      <alignment horizontal="center"/>
    </xf>
    <xf numFmtId="0" fontId="56" fillId="2" borderId="0" xfId="0" applyFont="1" applyFill="1" applyBorder="1" applyAlignment="1">
      <alignment horizontal="center"/>
    </xf>
    <xf numFmtId="0" fontId="57" fillId="2" borderId="0" xfId="0" applyFont="1" applyFill="1" applyBorder="1" applyAlignment="1">
      <alignment horizontal="center"/>
    </xf>
    <xf numFmtId="0" fontId="83" fillId="0" borderId="0" xfId="0" applyFont="1" applyBorder="1" applyAlignment="1"/>
    <xf numFmtId="0" fontId="0" fillId="0" borderId="92" xfId="0" applyBorder="1" applyAlignment="1">
      <alignment horizontal="center" vertical="center"/>
    </xf>
    <xf numFmtId="0" fontId="32" fillId="0" borderId="60" xfId="0" applyFont="1" applyBorder="1" applyAlignment="1">
      <alignment horizontal="center"/>
    </xf>
    <xf numFmtId="0" fontId="2" fillId="0" borderId="148" xfId="0" applyFont="1" applyBorder="1" applyAlignment="1">
      <alignment horizontal="left"/>
    </xf>
    <xf numFmtId="0" fontId="0" fillId="11" borderId="149" xfId="0" applyFill="1" applyBorder="1" applyAlignment="1">
      <alignment vertical="center"/>
    </xf>
    <xf numFmtId="0" fontId="40" fillId="11" borderId="149" xfId="0" applyFont="1" applyFill="1" applyBorder="1" applyAlignment="1">
      <alignment horizontal="center" vertical="center"/>
    </xf>
    <xf numFmtId="0" fontId="93" fillId="11" borderId="149" xfId="0" applyFont="1" applyFill="1" applyBorder="1" applyAlignment="1">
      <alignment horizontal="center" vertical="center"/>
    </xf>
    <xf numFmtId="0" fontId="39" fillId="11" borderId="149" xfId="0" applyFont="1" applyFill="1" applyBorder="1" applyAlignment="1">
      <alignment horizontal="center" vertical="center"/>
    </xf>
    <xf numFmtId="0" fontId="0" fillId="11" borderId="150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4" borderId="151" xfId="0" applyFill="1" applyBorder="1" applyAlignment="1">
      <alignment vertical="center"/>
    </xf>
    <xf numFmtId="0" fontId="0" fillId="4" borderId="152" xfId="0" applyFill="1" applyBorder="1" applyAlignment="1">
      <alignment vertical="center"/>
    </xf>
    <xf numFmtId="0" fontId="40" fillId="4" borderId="152" xfId="0" applyFont="1" applyFill="1" applyBorder="1" applyAlignment="1">
      <alignment horizontal="center" vertical="center"/>
    </xf>
    <xf numFmtId="0" fontId="39" fillId="4" borderId="152" xfId="0" applyFont="1" applyFill="1" applyBorder="1" applyAlignment="1">
      <alignment horizontal="center" vertical="center"/>
    </xf>
    <xf numFmtId="0" fontId="0" fillId="4" borderId="153" xfId="0" applyFill="1" applyBorder="1" applyAlignment="1">
      <alignment vertical="center"/>
    </xf>
    <xf numFmtId="0" fontId="95" fillId="0" borderId="154" xfId="0" applyFont="1" applyBorder="1" applyAlignment="1">
      <alignment vertical="center"/>
    </xf>
    <xf numFmtId="0" fontId="0" fillId="12" borderId="155" xfId="0" applyFill="1" applyBorder="1" applyAlignment="1">
      <alignment vertical="center"/>
    </xf>
    <xf numFmtId="0" fontId="0" fillId="12" borderId="156" xfId="0" applyFill="1" applyBorder="1" applyAlignment="1">
      <alignment vertical="center"/>
    </xf>
    <xf numFmtId="0" fontId="40" fillId="12" borderId="156" xfId="0" applyFont="1" applyFill="1" applyBorder="1" applyAlignment="1">
      <alignment horizontal="center" vertical="center"/>
    </xf>
    <xf numFmtId="0" fontId="39" fillId="12" borderId="156" xfId="0" applyFont="1" applyFill="1" applyBorder="1" applyAlignment="1">
      <alignment horizontal="center" vertical="center"/>
    </xf>
    <xf numFmtId="0" fontId="0" fillId="12" borderId="157" xfId="0" applyFill="1" applyBorder="1" applyAlignment="1">
      <alignment vertical="center"/>
    </xf>
    <xf numFmtId="1" fontId="44" fillId="16" borderId="62" xfId="0" applyNumberFormat="1" applyFont="1" applyFill="1" applyBorder="1" applyAlignment="1">
      <alignment horizontal="center" vertical="center"/>
    </xf>
    <xf numFmtId="1" fontId="44" fillId="11" borderId="62" xfId="0" applyNumberFormat="1" applyFont="1" applyFill="1" applyBorder="1" applyAlignment="1">
      <alignment horizontal="center" vertical="center"/>
    </xf>
    <xf numFmtId="0" fontId="44" fillId="17" borderId="172" xfId="0" applyFont="1" applyFill="1" applyBorder="1" applyAlignment="1">
      <alignment horizontal="center" vertical="center"/>
    </xf>
    <xf numFmtId="1" fontId="44" fillId="14" borderId="62" xfId="0" applyNumberFormat="1" applyFont="1" applyFill="1" applyBorder="1" applyAlignment="1">
      <alignment horizontal="center" vertical="center"/>
    </xf>
    <xf numFmtId="1" fontId="65" fillId="0" borderId="175" xfId="0" applyNumberFormat="1" applyFont="1" applyBorder="1" applyAlignment="1">
      <alignment horizontal="center" vertical="center"/>
    </xf>
    <xf numFmtId="0" fontId="44" fillId="13" borderId="178" xfId="0" applyFont="1" applyFill="1" applyBorder="1" applyAlignment="1">
      <alignment horizontal="center" vertical="center"/>
    </xf>
    <xf numFmtId="1" fontId="44" fillId="12" borderId="68" xfId="0" applyNumberFormat="1" applyFont="1" applyFill="1" applyBorder="1" applyAlignment="1">
      <alignment horizontal="center" vertical="center"/>
    </xf>
    <xf numFmtId="0" fontId="100" fillId="0" borderId="0" xfId="0" applyFont="1" applyBorder="1" applyAlignment="1">
      <alignment vertical="center"/>
    </xf>
    <xf numFmtId="0" fontId="30" fillId="18" borderId="195" xfId="0" applyFont="1" applyFill="1" applyBorder="1"/>
    <xf numFmtId="0" fontId="30" fillId="0" borderId="159" xfId="0" applyFont="1" applyBorder="1"/>
    <xf numFmtId="0" fontId="30" fillId="4" borderId="195" xfId="0" applyFont="1" applyFill="1" applyBorder="1"/>
    <xf numFmtId="0" fontId="30" fillId="12" borderId="195" xfId="0" applyFont="1" applyFill="1" applyBorder="1"/>
    <xf numFmtId="0" fontId="30" fillId="0" borderId="159" xfId="0" applyFont="1" applyBorder="1" applyAlignment="1">
      <alignment vertical="center"/>
    </xf>
    <xf numFmtId="0" fontId="0" fillId="0" borderId="0" xfId="0" applyBorder="1" applyAlignment="1">
      <alignment vertical="center"/>
    </xf>
    <xf numFmtId="9" fontId="103" fillId="0" borderId="207" xfId="0" applyNumberFormat="1" applyFont="1" applyBorder="1" applyAlignment="1">
      <alignment horizontal="center" vertical="center"/>
    </xf>
    <xf numFmtId="9" fontId="103" fillId="0" borderId="208" xfId="0" applyNumberFormat="1" applyFont="1" applyBorder="1" applyAlignment="1">
      <alignment horizontal="center" vertical="center"/>
    </xf>
    <xf numFmtId="9" fontId="103" fillId="0" borderId="209" xfId="0" applyNumberFormat="1" applyFont="1" applyBorder="1" applyAlignment="1">
      <alignment horizontal="center" vertical="center"/>
    </xf>
    <xf numFmtId="9" fontId="103" fillId="0" borderId="211" xfId="0" applyNumberFormat="1" applyFont="1" applyBorder="1" applyAlignment="1">
      <alignment horizontal="center" vertical="center"/>
    </xf>
    <xf numFmtId="9" fontId="103" fillId="0" borderId="214" xfId="0" applyNumberFormat="1" applyFont="1" applyBorder="1" applyAlignment="1">
      <alignment horizontal="center" vertical="center"/>
    </xf>
    <xf numFmtId="1" fontId="22" fillId="0" borderId="215" xfId="0" applyNumberFormat="1" applyFont="1" applyBorder="1" applyAlignment="1">
      <alignment horizontal="center" vertical="center"/>
    </xf>
    <xf numFmtId="0" fontId="22" fillId="0" borderId="85" xfId="0" applyFont="1" applyBorder="1" applyAlignment="1">
      <alignment horizontal="center" vertical="center"/>
    </xf>
    <xf numFmtId="0" fontId="22" fillId="0" borderId="216" xfId="0" applyFont="1" applyBorder="1" applyAlignment="1">
      <alignment horizontal="center" vertical="center"/>
    </xf>
    <xf numFmtId="9" fontId="103" fillId="0" borderId="218" xfId="0" applyNumberFormat="1" applyFont="1" applyBorder="1" applyAlignment="1">
      <alignment horizontal="center" vertical="center"/>
    </xf>
    <xf numFmtId="9" fontId="102" fillId="0" borderId="0" xfId="0" applyNumberFormat="1" applyFont="1" applyBorder="1" applyAlignment="1">
      <alignment horizontal="center" vertical="center"/>
    </xf>
    <xf numFmtId="0" fontId="91" fillId="0" borderId="226" xfId="0" applyFont="1" applyBorder="1" applyAlignment="1">
      <alignment horizontal="center" vertical="center"/>
    </xf>
    <xf numFmtId="0" fontId="91" fillId="0" borderId="227" xfId="0" applyFont="1" applyBorder="1" applyAlignment="1">
      <alignment horizontal="center" vertical="center"/>
    </xf>
    <xf numFmtId="0" fontId="91" fillId="0" borderId="228" xfId="0" applyFont="1" applyBorder="1" applyAlignment="1">
      <alignment horizontal="center" vertical="center"/>
    </xf>
    <xf numFmtId="0" fontId="104" fillId="7" borderId="229" xfId="0" applyFont="1" applyFill="1" applyBorder="1" applyAlignment="1">
      <alignment horizontal="center" vertical="center"/>
    </xf>
    <xf numFmtId="0" fontId="104" fillId="7" borderId="230" xfId="0" applyFont="1" applyFill="1" applyBorder="1" applyAlignment="1">
      <alignment horizontal="center" vertical="center"/>
    </xf>
    <xf numFmtId="0" fontId="104" fillId="7" borderId="231" xfId="0" applyFont="1" applyFill="1" applyBorder="1" applyAlignment="1">
      <alignment horizontal="center" vertical="center"/>
    </xf>
    <xf numFmtId="0" fontId="57" fillId="0" borderId="87" xfId="0" applyFont="1" applyBorder="1" applyAlignment="1">
      <alignment vertical="center"/>
    </xf>
    <xf numFmtId="0" fontId="57" fillId="0" borderId="232" xfId="0" applyFont="1" applyBorder="1" applyAlignment="1">
      <alignment vertical="center"/>
    </xf>
    <xf numFmtId="9" fontId="47" fillId="0" borderId="233" xfId="0" applyNumberFormat="1" applyFont="1" applyBorder="1" applyAlignment="1">
      <alignment horizontal="center" vertical="center"/>
    </xf>
    <xf numFmtId="9" fontId="47" fillId="0" borderId="234" xfId="0" applyNumberFormat="1" applyFont="1" applyBorder="1" applyAlignment="1">
      <alignment horizontal="center" vertical="center"/>
    </xf>
    <xf numFmtId="9" fontId="105" fillId="0" borderId="235" xfId="0" applyNumberFormat="1" applyFont="1" applyBorder="1" applyAlignment="1">
      <alignment horizontal="center" vertical="center"/>
    </xf>
    <xf numFmtId="9" fontId="105" fillId="0" borderId="236" xfId="0" applyNumberFormat="1" applyFont="1" applyBorder="1" applyAlignment="1">
      <alignment horizontal="center" vertical="center"/>
    </xf>
    <xf numFmtId="0" fontId="106" fillId="0" borderId="237" xfId="0" applyFont="1" applyBorder="1" applyAlignment="1">
      <alignment horizontal="center" vertical="center"/>
    </xf>
    <xf numFmtId="0" fontId="106" fillId="0" borderId="238" xfId="0" applyFont="1" applyBorder="1" applyAlignment="1">
      <alignment horizontal="center" vertical="center"/>
    </xf>
    <xf numFmtId="0" fontId="106" fillId="0" borderId="239" xfId="0" applyFont="1" applyBorder="1" applyAlignment="1">
      <alignment horizontal="center" vertical="center"/>
    </xf>
    <xf numFmtId="0" fontId="28" fillId="0" borderId="240" xfId="0" applyFont="1" applyBorder="1" applyAlignment="1">
      <alignment horizontal="center" vertical="center"/>
    </xf>
    <xf numFmtId="0" fontId="101" fillId="0" borderId="241" xfId="0" applyFont="1" applyBorder="1" applyAlignment="1">
      <alignment horizontal="center" vertical="center"/>
    </xf>
    <xf numFmtId="0" fontId="107" fillId="0" borderId="241" xfId="0" applyFont="1" applyBorder="1" applyAlignment="1">
      <alignment horizontal="center" vertical="center"/>
    </xf>
    <xf numFmtId="0" fontId="47" fillId="0" borderId="242" xfId="0" applyFont="1" applyBorder="1" applyAlignment="1">
      <alignment horizontal="center" vertical="center"/>
    </xf>
    <xf numFmtId="0" fontId="28" fillId="0" borderId="243" xfId="0" applyFont="1" applyBorder="1" applyAlignment="1">
      <alignment horizontal="center" vertical="center"/>
    </xf>
    <xf numFmtId="0" fontId="101" fillId="0" borderId="244" xfId="0" applyFont="1" applyBorder="1" applyAlignment="1">
      <alignment horizontal="center" vertical="center"/>
    </xf>
    <xf numFmtId="0" fontId="107" fillId="0" borderId="244" xfId="0" applyFont="1" applyBorder="1" applyAlignment="1">
      <alignment horizontal="center" vertical="center"/>
    </xf>
    <xf numFmtId="0" fontId="47" fillId="0" borderId="245" xfId="0" applyFont="1" applyBorder="1" applyAlignment="1">
      <alignment horizontal="center" vertical="center"/>
    </xf>
    <xf numFmtId="0" fontId="108" fillId="0" borderId="0" xfId="0" applyFont="1" applyBorder="1" applyAlignment="1">
      <alignment vertical="center"/>
    </xf>
    <xf numFmtId="0" fontId="28" fillId="0" borderId="246" xfId="0" applyFont="1" applyBorder="1" applyAlignment="1">
      <alignment horizontal="center" vertical="center"/>
    </xf>
    <xf numFmtId="0" fontId="101" fillId="0" borderId="247" xfId="0" applyFont="1" applyBorder="1" applyAlignment="1">
      <alignment horizontal="center" vertical="center"/>
    </xf>
    <xf numFmtId="0" fontId="107" fillId="0" borderId="247" xfId="0" applyFont="1" applyBorder="1" applyAlignment="1">
      <alignment horizontal="center" vertical="center"/>
    </xf>
    <xf numFmtId="0" fontId="47" fillId="0" borderId="248" xfId="0" applyFont="1" applyBorder="1" applyAlignment="1">
      <alignment horizontal="center" vertical="center"/>
    </xf>
    <xf numFmtId="1" fontId="93" fillId="16" borderId="249" xfId="0" applyNumberFormat="1" applyFont="1" applyFill="1" applyBorder="1" applyAlignment="1">
      <alignment horizontal="center" vertical="center"/>
    </xf>
    <xf numFmtId="1" fontId="93" fillId="16" borderId="250" xfId="0" applyNumberFormat="1" applyFont="1" applyFill="1" applyBorder="1" applyAlignment="1">
      <alignment horizontal="center" vertical="center"/>
    </xf>
    <xf numFmtId="1" fontId="93" fillId="16" borderId="251" xfId="0" applyNumberFormat="1" applyFont="1" applyFill="1" applyBorder="1" applyAlignment="1">
      <alignment horizontal="center" vertical="center"/>
    </xf>
    <xf numFmtId="1" fontId="93" fillId="16" borderId="252" xfId="0" applyNumberFormat="1" applyFont="1" applyFill="1" applyBorder="1" applyAlignment="1">
      <alignment horizontal="center" vertical="center"/>
    </xf>
    <xf numFmtId="1" fontId="93" fillId="19" borderId="253" xfId="0" applyNumberFormat="1" applyFont="1" applyFill="1" applyBorder="1" applyAlignment="1">
      <alignment horizontal="center" vertical="center"/>
    </xf>
    <xf numFmtId="1" fontId="93" fillId="19" borderId="250" xfId="0" applyNumberFormat="1" applyFont="1" applyFill="1" applyBorder="1" applyAlignment="1">
      <alignment horizontal="center" vertical="center"/>
    </xf>
    <xf numFmtId="1" fontId="93" fillId="16" borderId="254" xfId="0" applyNumberFormat="1" applyFont="1" applyFill="1" applyBorder="1" applyAlignment="1">
      <alignment horizontal="center" vertical="center"/>
    </xf>
    <xf numFmtId="1" fontId="93" fillId="17" borderId="255" xfId="0" applyNumberFormat="1" applyFont="1" applyFill="1" applyBorder="1" applyAlignment="1">
      <alignment horizontal="center" vertical="center"/>
    </xf>
    <xf numFmtId="1" fontId="93" fillId="17" borderId="256" xfId="0" applyNumberFormat="1" applyFont="1" applyFill="1" applyBorder="1" applyAlignment="1">
      <alignment horizontal="center" vertical="center"/>
    </xf>
    <xf numFmtId="1" fontId="93" fillId="17" borderId="257" xfId="0" applyNumberFormat="1" applyFont="1" applyFill="1" applyBorder="1" applyAlignment="1">
      <alignment horizontal="center" vertical="center"/>
    </xf>
    <xf numFmtId="0" fontId="44" fillId="17" borderId="258" xfId="0" applyFont="1" applyFill="1" applyBorder="1" applyAlignment="1">
      <alignment horizontal="center" vertical="center"/>
    </xf>
    <xf numFmtId="1" fontId="93" fillId="19" borderId="259" xfId="0" applyNumberFormat="1" applyFont="1" applyFill="1" applyBorder="1" applyAlignment="1">
      <alignment horizontal="center" vertical="center"/>
    </xf>
    <xf numFmtId="1" fontId="93" fillId="19" borderId="256" xfId="0" applyNumberFormat="1" applyFont="1" applyFill="1" applyBorder="1" applyAlignment="1">
      <alignment horizontal="center" vertical="center"/>
    </xf>
    <xf numFmtId="1" fontId="93" fillId="19" borderId="260" xfId="0" applyNumberFormat="1" applyFont="1" applyFill="1" applyBorder="1" applyAlignment="1">
      <alignment horizontal="center" vertical="center"/>
    </xf>
    <xf numFmtId="1" fontId="93" fillId="16" borderId="261" xfId="0" applyNumberFormat="1" applyFont="1" applyFill="1" applyBorder="1" applyAlignment="1">
      <alignment horizontal="center" vertical="center"/>
    </xf>
    <xf numFmtId="1" fontId="93" fillId="16" borderId="256" xfId="0" applyNumberFormat="1" applyFont="1" applyFill="1" applyBorder="1" applyAlignment="1">
      <alignment horizontal="center" vertical="center"/>
    </xf>
    <xf numFmtId="1" fontId="93" fillId="16" borderId="262" xfId="0" applyNumberFormat="1" applyFont="1" applyFill="1" applyBorder="1" applyAlignment="1">
      <alignment horizontal="center" vertical="center"/>
    </xf>
    <xf numFmtId="1" fontId="51" fillId="0" borderId="263" xfId="0" applyNumberFormat="1" applyFont="1" applyFill="1" applyBorder="1" applyAlignment="1">
      <alignment horizontal="center" vertical="center"/>
    </xf>
    <xf numFmtId="1" fontId="51" fillId="0" borderId="264" xfId="0" applyNumberFormat="1" applyFont="1" applyFill="1" applyBorder="1" applyAlignment="1">
      <alignment horizontal="center" vertical="center"/>
    </xf>
    <xf numFmtId="1" fontId="51" fillId="0" borderId="265" xfId="0" applyNumberFormat="1" applyFont="1" applyFill="1" applyBorder="1" applyAlignment="1">
      <alignment horizontal="center" vertical="center"/>
    </xf>
    <xf numFmtId="1" fontId="93" fillId="13" borderId="266" xfId="0" applyNumberFormat="1" applyFont="1" applyFill="1" applyBorder="1" applyAlignment="1">
      <alignment horizontal="center" vertical="center"/>
    </xf>
    <xf numFmtId="1" fontId="93" fillId="13" borderId="267" xfId="0" applyNumberFormat="1" applyFont="1" applyFill="1" applyBorder="1" applyAlignment="1">
      <alignment horizontal="center" vertical="center"/>
    </xf>
    <xf numFmtId="1" fontId="93" fillId="13" borderId="268" xfId="0" applyNumberFormat="1" applyFont="1" applyFill="1" applyBorder="1" applyAlignment="1">
      <alignment horizontal="center" vertical="center"/>
    </xf>
    <xf numFmtId="0" fontId="44" fillId="13" borderId="269" xfId="0" applyFont="1" applyFill="1" applyBorder="1" applyAlignment="1">
      <alignment horizontal="center" vertical="center"/>
    </xf>
    <xf numFmtId="1" fontId="93" fillId="12" borderId="270" xfId="0" applyNumberFormat="1" applyFont="1" applyFill="1" applyBorder="1" applyAlignment="1">
      <alignment horizontal="center" vertical="center"/>
    </xf>
    <xf numFmtId="1" fontId="93" fillId="12" borderId="267" xfId="0" applyNumberFormat="1" applyFont="1" applyFill="1" applyBorder="1" applyAlignment="1">
      <alignment horizontal="center" vertical="center"/>
    </xf>
    <xf numFmtId="1" fontId="93" fillId="12" borderId="271" xfId="0" applyNumberFormat="1" applyFont="1" applyFill="1" applyBorder="1" applyAlignment="1">
      <alignment horizontal="center" vertical="center"/>
    </xf>
    <xf numFmtId="1" fontId="93" fillId="13" borderId="272" xfId="0" applyNumberFormat="1" applyFont="1" applyFill="1" applyBorder="1" applyAlignment="1">
      <alignment horizontal="center" vertical="center"/>
    </xf>
    <xf numFmtId="1" fontId="93" fillId="13" borderId="273" xfId="0" applyNumberFormat="1" applyFont="1" applyFill="1" applyBorder="1" applyAlignment="1">
      <alignment horizontal="center" vertical="center"/>
    </xf>
    <xf numFmtId="0" fontId="46" fillId="0" borderId="0" xfId="0" applyFont="1" applyBorder="1" applyAlignment="1">
      <alignment vertical="center"/>
    </xf>
    <xf numFmtId="9" fontId="100" fillId="0" borderId="280" xfId="0" applyNumberFormat="1" applyFont="1" applyBorder="1" applyAlignment="1">
      <alignment vertical="center" wrapText="1"/>
    </xf>
    <xf numFmtId="0" fontId="46" fillId="0" borderId="281" xfId="0" applyFont="1" applyBorder="1" applyAlignment="1">
      <alignment horizontal="center" vertical="center"/>
    </xf>
    <xf numFmtId="0" fontId="46" fillId="0" borderId="282" xfId="0" applyFont="1" applyBorder="1" applyAlignment="1">
      <alignment horizontal="center" vertical="center"/>
    </xf>
    <xf numFmtId="0" fontId="46" fillId="0" borderId="283" xfId="0" applyFont="1" applyBorder="1" applyAlignment="1">
      <alignment horizontal="center" vertical="center"/>
    </xf>
    <xf numFmtId="0" fontId="48" fillId="0" borderId="284" xfId="0" applyFont="1" applyBorder="1" applyAlignment="1">
      <alignment horizontal="center" vertical="center"/>
    </xf>
    <xf numFmtId="0" fontId="48" fillId="0" borderId="285" xfId="0" applyFont="1" applyBorder="1" applyAlignment="1">
      <alignment horizontal="center" vertical="center"/>
    </xf>
    <xf numFmtId="0" fontId="48" fillId="0" borderId="286" xfId="0" applyFont="1" applyBorder="1" applyAlignment="1">
      <alignment horizontal="center" vertical="center"/>
    </xf>
    <xf numFmtId="0" fontId="48" fillId="0" borderId="287" xfId="0" applyFont="1" applyBorder="1" applyAlignment="1">
      <alignment horizontal="center" vertical="center"/>
    </xf>
    <xf numFmtId="0" fontId="101" fillId="0" borderId="288" xfId="0" applyFont="1" applyBorder="1" applyAlignment="1">
      <alignment horizontal="center" vertical="center" wrapText="1"/>
    </xf>
    <xf numFmtId="0" fontId="101" fillId="0" borderId="289" xfId="0" applyFont="1" applyBorder="1" applyAlignment="1">
      <alignment horizontal="center" vertical="center" wrapText="1"/>
    </xf>
    <xf numFmtId="0" fontId="101" fillId="0" borderId="290" xfId="0" applyFont="1" applyBorder="1" applyAlignment="1">
      <alignment vertical="center" wrapText="1"/>
    </xf>
    <xf numFmtId="0" fontId="101" fillId="0" borderId="291" xfId="0" applyFont="1" applyBorder="1" applyAlignment="1">
      <alignment vertical="center" wrapText="1"/>
    </xf>
    <xf numFmtId="0" fontId="109" fillId="0" borderId="292" xfId="0" applyFont="1" applyFill="1" applyBorder="1" applyAlignment="1">
      <alignment horizontal="center" vertical="center" wrapText="1"/>
    </xf>
    <xf numFmtId="0" fontId="79" fillId="0" borderId="293" xfId="0" applyFont="1" applyFill="1" applyBorder="1" applyAlignment="1">
      <alignment horizontal="center" vertical="center" wrapText="1"/>
    </xf>
    <xf numFmtId="0" fontId="0" fillId="0" borderId="240" xfId="0" applyBorder="1" applyAlignment="1">
      <alignment vertical="center"/>
    </xf>
    <xf numFmtId="0" fontId="0" fillId="0" borderId="241" xfId="0" applyBorder="1" applyAlignment="1">
      <alignment vertical="center"/>
    </xf>
    <xf numFmtId="0" fontId="0" fillId="0" borderId="242" xfId="0" applyBorder="1" applyAlignment="1">
      <alignment vertical="center"/>
    </xf>
    <xf numFmtId="0" fontId="0" fillId="0" borderId="294" xfId="0" applyBorder="1" applyAlignment="1">
      <alignment vertical="center"/>
    </xf>
    <xf numFmtId="0" fontId="0" fillId="0" borderId="295" xfId="0" applyBorder="1" applyAlignment="1">
      <alignment vertical="center"/>
    </xf>
    <xf numFmtId="0" fontId="0" fillId="0" borderId="296" xfId="0" applyBorder="1" applyAlignment="1">
      <alignment vertical="center"/>
    </xf>
    <xf numFmtId="0" fontId="0" fillId="0" borderId="297" xfId="0" applyBorder="1" applyAlignment="1">
      <alignment vertical="center"/>
    </xf>
    <xf numFmtId="0" fontId="0" fillId="0" borderId="298" xfId="0" applyBorder="1" applyAlignment="1">
      <alignment vertical="center"/>
    </xf>
    <xf numFmtId="0" fontId="0" fillId="0" borderId="299" xfId="0" applyBorder="1" applyAlignment="1">
      <alignment vertical="center"/>
    </xf>
    <xf numFmtId="165" fontId="62" fillId="0" borderId="300" xfId="0" applyNumberFormat="1" applyFont="1" applyBorder="1" applyAlignment="1">
      <alignment horizontal="center" vertical="center"/>
    </xf>
    <xf numFmtId="165" fontId="62" fillId="0" borderId="70" xfId="0" applyNumberFormat="1" applyFont="1" applyBorder="1" applyAlignment="1">
      <alignment horizontal="center" vertical="center"/>
    </xf>
    <xf numFmtId="165" fontId="62" fillId="0" borderId="301" xfId="0" applyNumberFormat="1" applyFont="1" applyBorder="1" applyAlignment="1">
      <alignment horizontal="center" vertical="center"/>
    </xf>
    <xf numFmtId="165" fontId="62" fillId="0" borderId="84" xfId="0" applyNumberFormat="1" applyFont="1" applyBorder="1" applyAlignment="1">
      <alignment horizontal="center" vertical="center"/>
    </xf>
    <xf numFmtId="165" fontId="62" fillId="0" borderId="76" xfId="0" applyNumberFormat="1" applyFont="1" applyBorder="1" applyAlignment="1">
      <alignment horizontal="center" vertical="center"/>
    </xf>
    <xf numFmtId="165" fontId="62" fillId="8" borderId="76" xfId="0" applyNumberFormat="1" applyFont="1" applyFill="1" applyBorder="1" applyAlignment="1">
      <alignment horizontal="center" vertical="center"/>
    </xf>
    <xf numFmtId="165" fontId="62" fillId="0" borderId="302" xfId="0" applyNumberFormat="1" applyFont="1" applyBorder="1" applyAlignment="1">
      <alignment horizontal="center" vertical="center"/>
    </xf>
    <xf numFmtId="165" fontId="62" fillId="0" borderId="303" xfId="0" applyNumberFormat="1" applyFont="1" applyBorder="1" applyAlignment="1">
      <alignment horizontal="center" vertical="center"/>
    </xf>
    <xf numFmtId="165" fontId="62" fillId="0" borderId="304" xfId="0" applyNumberFormat="1" applyFont="1" applyBorder="1" applyAlignment="1">
      <alignment horizontal="center" vertical="center"/>
    </xf>
    <xf numFmtId="165" fontId="62" fillId="0" borderId="305" xfId="0" applyNumberFormat="1" applyFont="1" applyBorder="1" applyAlignment="1">
      <alignment horizontal="center" vertical="center"/>
    </xf>
    <xf numFmtId="165" fontId="110" fillId="0" borderId="306" xfId="0" applyNumberFormat="1" applyFont="1" applyBorder="1" applyAlignment="1">
      <alignment horizontal="center"/>
    </xf>
    <xf numFmtId="165" fontId="110" fillId="0" borderId="78" xfId="0" applyNumberFormat="1" applyFont="1" applyBorder="1" applyAlignment="1">
      <alignment horizontal="center"/>
    </xf>
    <xf numFmtId="165" fontId="110" fillId="0" borderId="307" xfId="0" applyNumberFormat="1" applyFont="1" applyBorder="1" applyAlignment="1">
      <alignment horizontal="center"/>
    </xf>
    <xf numFmtId="165" fontId="62" fillId="0" borderId="308" xfId="0" applyNumberFormat="1" applyFont="1" applyBorder="1" applyAlignment="1">
      <alignment horizontal="center" vertical="center"/>
    </xf>
    <xf numFmtId="165" fontId="62" fillId="0" borderId="309" xfId="0" applyNumberFormat="1" applyFont="1" applyBorder="1" applyAlignment="1">
      <alignment horizontal="center" vertical="center"/>
    </xf>
    <xf numFmtId="165" fontId="62" fillId="0" borderId="310" xfId="0" applyNumberFormat="1" applyFont="1" applyBorder="1" applyAlignment="1">
      <alignment horizontal="center" vertical="center"/>
    </xf>
    <xf numFmtId="165" fontId="62" fillId="0" borderId="311" xfId="0" applyNumberFormat="1" applyFont="1" applyBorder="1" applyAlignment="1">
      <alignment horizontal="center" vertical="center"/>
    </xf>
    <xf numFmtId="165" fontId="62" fillId="0" borderId="312" xfId="0" applyNumberFormat="1" applyFont="1" applyBorder="1" applyAlignment="1">
      <alignment horizontal="center" vertical="center"/>
    </xf>
    <xf numFmtId="165" fontId="62" fillId="0" borderId="313" xfId="0" applyNumberFormat="1" applyFont="1" applyBorder="1" applyAlignment="1">
      <alignment horizontal="center" vertical="center"/>
    </xf>
    <xf numFmtId="165" fontId="62" fillId="0" borderId="72" xfId="0" applyNumberFormat="1" applyFont="1" applyBorder="1" applyAlignment="1">
      <alignment horizontal="center" vertical="center"/>
    </xf>
    <xf numFmtId="165" fontId="62" fillId="0" borderId="314" xfId="0" applyNumberFormat="1" applyFont="1" applyBorder="1" applyAlignment="1">
      <alignment horizontal="center" vertical="center"/>
    </xf>
    <xf numFmtId="165" fontId="53" fillId="0" borderId="315" xfId="0" applyNumberFormat="1" applyFont="1" applyBorder="1" applyAlignment="1">
      <alignment horizontal="center" vertical="center"/>
    </xf>
    <xf numFmtId="0" fontId="53" fillId="0" borderId="316" xfId="0" applyFont="1" applyBorder="1" applyAlignment="1">
      <alignment horizontal="center" vertical="center"/>
    </xf>
    <xf numFmtId="0" fontId="53" fillId="0" borderId="317" xfId="0" applyFont="1" applyBorder="1" applyAlignment="1">
      <alignment horizontal="center" vertical="center"/>
    </xf>
    <xf numFmtId="165" fontId="111" fillId="0" borderId="318" xfId="0" applyNumberFormat="1" applyFont="1" applyBorder="1" applyAlignment="1">
      <alignment horizontal="center" vertical="center"/>
    </xf>
    <xf numFmtId="0" fontId="111" fillId="0" borderId="319" xfId="0" applyFont="1" applyBorder="1" applyAlignment="1">
      <alignment horizontal="center" vertical="center"/>
    </xf>
    <xf numFmtId="0" fontId="53" fillId="0" borderId="0" xfId="0" applyFont="1" applyBorder="1" applyAlignment="1">
      <alignment horizontal="center" vertical="center"/>
    </xf>
    <xf numFmtId="165" fontId="53" fillId="0" borderId="320" xfId="0" applyNumberFormat="1" applyFont="1" applyBorder="1" applyAlignment="1">
      <alignment horizontal="center" vertical="center"/>
    </xf>
    <xf numFmtId="0" fontId="53" fillId="0" borderId="321" xfId="0" applyFont="1" applyBorder="1" applyAlignment="1">
      <alignment horizontal="center" vertical="center"/>
    </xf>
    <xf numFmtId="165" fontId="53" fillId="0" borderId="322" xfId="0" applyNumberFormat="1" applyFont="1" applyBorder="1" applyAlignment="1">
      <alignment horizontal="center" vertical="center"/>
    </xf>
    <xf numFmtId="0" fontId="0" fillId="0" borderId="323" xfId="0" applyBorder="1"/>
    <xf numFmtId="0" fontId="0" fillId="0" borderId="324" xfId="0" applyBorder="1"/>
    <xf numFmtId="0" fontId="0" fillId="0" borderId="325" xfId="0" applyBorder="1"/>
    <xf numFmtId="165" fontId="112" fillId="0" borderId="326" xfId="0" applyNumberFormat="1" applyFont="1" applyBorder="1" applyAlignment="1">
      <alignment horizontal="center"/>
    </xf>
    <xf numFmtId="165" fontId="112" fillId="0" borderId="327" xfId="0" applyNumberFormat="1" applyFont="1" applyBorder="1" applyAlignment="1">
      <alignment horizontal="center"/>
    </xf>
    <xf numFmtId="165" fontId="112" fillId="0" borderId="328" xfId="0" applyNumberFormat="1" applyFont="1" applyBorder="1" applyAlignment="1">
      <alignment horizontal="center"/>
    </xf>
    <xf numFmtId="165" fontId="112" fillId="0" borderId="329" xfId="0" applyNumberFormat="1" applyFont="1" applyBorder="1" applyAlignment="1">
      <alignment horizontal="center"/>
    </xf>
    <xf numFmtId="0" fontId="53" fillId="0" borderId="330" xfId="0" applyFont="1" applyBorder="1" applyAlignment="1">
      <alignment horizontal="center" vertical="center"/>
    </xf>
    <xf numFmtId="0" fontId="53" fillId="0" borderId="76" xfId="0" applyFont="1" applyBorder="1" applyAlignment="1">
      <alignment horizontal="center" vertical="center"/>
    </xf>
    <xf numFmtId="0" fontId="53" fillId="0" borderId="83" xfId="0" applyFont="1" applyBorder="1" applyAlignment="1">
      <alignment horizontal="center" vertical="center"/>
    </xf>
    <xf numFmtId="0" fontId="53" fillId="0" borderId="331" xfId="0" applyFont="1" applyBorder="1" applyAlignment="1">
      <alignment horizontal="center" vertical="center"/>
    </xf>
    <xf numFmtId="0" fontId="53" fillId="0" borderId="332" xfId="0" applyFont="1" applyBorder="1" applyAlignment="1">
      <alignment horizontal="center" vertical="center"/>
    </xf>
    <xf numFmtId="0" fontId="53" fillId="0" borderId="333" xfId="0" applyFont="1" applyBorder="1" applyAlignment="1">
      <alignment horizontal="center" vertical="center"/>
    </xf>
    <xf numFmtId="0" fontId="53" fillId="0" borderId="334" xfId="0" applyFont="1" applyBorder="1" applyAlignment="1">
      <alignment horizontal="center" vertical="center"/>
    </xf>
    <xf numFmtId="0" fontId="53" fillId="0" borderId="335" xfId="0" applyFont="1" applyBorder="1" applyAlignment="1">
      <alignment horizontal="center" vertical="center"/>
    </xf>
    <xf numFmtId="0" fontId="53" fillId="0" borderId="336" xfId="0" applyFont="1" applyBorder="1" applyAlignment="1">
      <alignment horizontal="center" vertical="center"/>
    </xf>
    <xf numFmtId="0" fontId="53" fillId="0" borderId="337" xfId="0" applyFont="1" applyBorder="1" applyAlignment="1">
      <alignment horizontal="center" vertical="center"/>
    </xf>
    <xf numFmtId="0" fontId="53" fillId="0" borderId="338" xfId="0" applyFont="1" applyBorder="1" applyAlignment="1">
      <alignment horizontal="center" vertical="center"/>
    </xf>
    <xf numFmtId="0" fontId="53" fillId="0" borderId="339" xfId="0" applyFont="1" applyBorder="1" applyAlignment="1">
      <alignment horizontal="center" vertical="center"/>
    </xf>
    <xf numFmtId="165" fontId="113" fillId="0" borderId="340" xfId="0" applyNumberFormat="1" applyFont="1" applyBorder="1" applyAlignment="1">
      <alignment horizontal="center" vertical="center"/>
    </xf>
    <xf numFmtId="165" fontId="113" fillId="0" borderId="79" xfId="0" applyNumberFormat="1" applyFont="1" applyBorder="1" applyAlignment="1">
      <alignment vertical="center"/>
    </xf>
    <xf numFmtId="165" fontId="113" fillId="0" borderId="341" xfId="0" applyNumberFormat="1" applyFont="1" applyBorder="1" applyAlignment="1">
      <alignment vertical="center"/>
    </xf>
    <xf numFmtId="165" fontId="113" fillId="0" borderId="0" xfId="0" applyNumberFormat="1" applyFont="1" applyBorder="1" applyAlignment="1">
      <alignment vertical="center"/>
    </xf>
    <xf numFmtId="165" fontId="113" fillId="0" borderId="342" xfId="0" applyNumberFormat="1" applyFont="1" applyBorder="1" applyAlignment="1">
      <alignment horizontal="center" vertical="center"/>
    </xf>
    <xf numFmtId="165" fontId="113" fillId="0" borderId="343" xfId="0" applyNumberFormat="1" applyFont="1" applyBorder="1" applyAlignment="1">
      <alignment vertical="center"/>
    </xf>
    <xf numFmtId="165" fontId="113" fillId="0" borderId="344" xfId="0" applyNumberFormat="1" applyFont="1" applyBorder="1" applyAlignment="1">
      <alignment vertical="center"/>
    </xf>
    <xf numFmtId="165" fontId="113" fillId="0" borderId="345" xfId="0" applyNumberFormat="1" applyFont="1" applyBorder="1" applyAlignment="1">
      <alignment vertical="center"/>
    </xf>
    <xf numFmtId="165" fontId="113" fillId="0" borderId="346" xfId="0" applyNumberFormat="1" applyFont="1" applyBorder="1" applyAlignment="1">
      <alignment vertical="center"/>
    </xf>
    <xf numFmtId="165" fontId="113" fillId="0" borderId="347" xfId="0" applyNumberFormat="1" applyFont="1" applyBorder="1" applyAlignment="1">
      <alignment vertical="center"/>
    </xf>
    <xf numFmtId="165" fontId="62" fillId="0" borderId="348" xfId="0" applyNumberFormat="1" applyFont="1" applyBorder="1" applyAlignment="1">
      <alignment horizontal="center" vertical="center"/>
    </xf>
    <xf numFmtId="165" fontId="62" fillId="0" borderId="349" xfId="0" applyNumberFormat="1" applyFont="1" applyBorder="1" applyAlignment="1">
      <alignment horizontal="center" vertical="center"/>
    </xf>
    <xf numFmtId="165" fontId="62" fillId="0" borderId="75" xfId="0" applyNumberFormat="1" applyFont="1" applyBorder="1" applyAlignment="1">
      <alignment horizontal="center" vertical="center"/>
    </xf>
    <xf numFmtId="165" fontId="62" fillId="0" borderId="350" xfId="0" applyNumberFormat="1" applyFont="1" applyBorder="1" applyAlignment="1">
      <alignment horizontal="center" vertical="center"/>
    </xf>
    <xf numFmtId="165" fontId="62" fillId="0" borderId="351" xfId="0" applyNumberFormat="1" applyFont="1" applyBorder="1" applyAlignment="1">
      <alignment horizontal="center" vertical="center"/>
    </xf>
    <xf numFmtId="165" fontId="110" fillId="0" borderId="352" xfId="0" applyNumberFormat="1" applyFont="1" applyBorder="1" applyAlignment="1">
      <alignment horizontal="center"/>
    </xf>
    <xf numFmtId="165" fontId="110" fillId="0" borderId="82" xfId="0" applyNumberFormat="1" applyFont="1" applyBorder="1" applyAlignment="1">
      <alignment horizontal="center"/>
    </xf>
    <xf numFmtId="165" fontId="110" fillId="0" borderId="353" xfId="0" applyNumberFormat="1" applyFont="1" applyBorder="1" applyAlignment="1">
      <alignment horizontal="center"/>
    </xf>
    <xf numFmtId="165" fontId="62" fillId="0" borderId="354" xfId="0" applyNumberFormat="1" applyFont="1" applyBorder="1" applyAlignment="1">
      <alignment horizontal="center" vertical="center"/>
    </xf>
    <xf numFmtId="0" fontId="53" fillId="0" borderId="355" xfId="0" applyFont="1" applyBorder="1" applyAlignment="1">
      <alignment horizontal="center" vertical="center"/>
    </xf>
    <xf numFmtId="0" fontId="111" fillId="0" borderId="356" xfId="0" applyFont="1" applyBorder="1" applyAlignment="1">
      <alignment horizontal="center" vertical="center"/>
    </xf>
    <xf numFmtId="0" fontId="53" fillId="0" borderId="357" xfId="0" applyFont="1" applyBorder="1" applyAlignment="1">
      <alignment horizontal="center" vertical="center"/>
    </xf>
    <xf numFmtId="165" fontId="53" fillId="0" borderId="358" xfId="0" applyNumberFormat="1" applyFont="1" applyBorder="1" applyAlignment="1">
      <alignment horizontal="center" vertical="center"/>
    </xf>
    <xf numFmtId="0" fontId="0" fillId="0" borderId="226" xfId="0" applyBorder="1"/>
    <xf numFmtId="0" fontId="0" fillId="0" borderId="227" xfId="0" applyBorder="1"/>
    <xf numFmtId="0" fontId="0" fillId="0" borderId="228" xfId="0" applyBorder="1"/>
    <xf numFmtId="165" fontId="112" fillId="0" borderId="359" xfId="0" applyNumberFormat="1" applyFont="1" applyBorder="1" applyAlignment="1">
      <alignment horizontal="center"/>
    </xf>
    <xf numFmtId="165" fontId="112" fillId="0" borderId="74" xfId="0" applyNumberFormat="1" applyFont="1" applyBorder="1" applyAlignment="1">
      <alignment horizontal="center"/>
    </xf>
    <xf numFmtId="165" fontId="112" fillId="0" borderId="360" xfId="0" applyNumberFormat="1" applyFont="1" applyBorder="1" applyAlignment="1">
      <alignment horizontal="center"/>
    </xf>
    <xf numFmtId="165" fontId="112" fillId="0" borderId="361" xfId="0" applyNumberFormat="1" applyFont="1" applyBorder="1" applyAlignment="1">
      <alignment horizontal="center"/>
    </xf>
    <xf numFmtId="0" fontId="53" fillId="0" borderId="362" xfId="0" applyFont="1" applyBorder="1" applyAlignment="1">
      <alignment horizontal="center" vertical="center"/>
    </xf>
    <xf numFmtId="0" fontId="53" fillId="0" borderId="75" xfId="0" applyFont="1" applyBorder="1" applyAlignment="1">
      <alignment horizontal="center" vertical="center"/>
    </xf>
    <xf numFmtId="0" fontId="53" fillId="0" borderId="71" xfId="0" applyFont="1" applyBorder="1" applyAlignment="1">
      <alignment horizontal="center" vertical="center"/>
    </xf>
    <xf numFmtId="0" fontId="53" fillId="0" borderId="363" xfId="0" applyFont="1" applyBorder="1" applyAlignment="1">
      <alignment horizontal="center" vertical="center"/>
    </xf>
    <xf numFmtId="0" fontId="53" fillId="0" borderId="364" xfId="0" applyFont="1" applyBorder="1" applyAlignment="1">
      <alignment horizontal="center" vertical="center"/>
    </xf>
    <xf numFmtId="0" fontId="53" fillId="0" borderId="365" xfId="0" applyFont="1" applyBorder="1" applyAlignment="1">
      <alignment horizontal="center" vertical="center"/>
    </xf>
    <xf numFmtId="0" fontId="53" fillId="0" borderId="366" xfId="0" applyFont="1" applyBorder="1" applyAlignment="1">
      <alignment horizontal="center" vertical="center"/>
    </xf>
    <xf numFmtId="165" fontId="113" fillId="0" borderId="367" xfId="0" applyNumberFormat="1" applyFont="1" applyBorder="1" applyAlignment="1">
      <alignment horizontal="center" vertical="center"/>
    </xf>
    <xf numFmtId="165" fontId="113" fillId="0" borderId="77" xfId="0" applyNumberFormat="1" applyFont="1" applyBorder="1" applyAlignment="1">
      <alignment vertical="center"/>
    </xf>
    <xf numFmtId="165" fontId="113" fillId="0" borderId="368" xfId="0" applyNumberFormat="1" applyFont="1" applyBorder="1" applyAlignment="1">
      <alignment vertical="center"/>
    </xf>
    <xf numFmtId="165" fontId="113" fillId="0" borderId="369" xfId="0" applyNumberFormat="1" applyFont="1" applyBorder="1" applyAlignment="1">
      <alignment horizontal="center" vertical="center"/>
    </xf>
    <xf numFmtId="165" fontId="113" fillId="0" borderId="80" xfId="0" applyNumberFormat="1" applyFont="1" applyBorder="1" applyAlignment="1">
      <alignment vertical="center"/>
    </xf>
    <xf numFmtId="165" fontId="113" fillId="0" borderId="370" xfId="0" applyNumberFormat="1" applyFont="1" applyBorder="1" applyAlignment="1">
      <alignment vertical="center"/>
    </xf>
    <xf numFmtId="165" fontId="113" fillId="0" borderId="371" xfId="0" applyNumberFormat="1" applyFont="1" applyBorder="1" applyAlignment="1">
      <alignment vertical="center"/>
    </xf>
    <xf numFmtId="165" fontId="113" fillId="0" borderId="81" xfId="0" applyNumberFormat="1" applyFont="1" applyBorder="1" applyAlignment="1">
      <alignment vertical="center"/>
    </xf>
    <xf numFmtId="165" fontId="113" fillId="0" borderId="372" xfId="0" applyNumberFormat="1" applyFont="1" applyBorder="1" applyAlignment="1">
      <alignment vertical="center"/>
    </xf>
    <xf numFmtId="165" fontId="111" fillId="0" borderId="373" xfId="0" applyNumberFormat="1" applyFont="1" applyBorder="1" applyAlignment="1">
      <alignment horizontal="center" vertical="center"/>
    </xf>
    <xf numFmtId="165" fontId="111" fillId="0" borderId="348" xfId="0" applyNumberFormat="1" applyFont="1" applyBorder="1" applyAlignment="1">
      <alignment horizontal="center" vertical="center"/>
    </xf>
    <xf numFmtId="165" fontId="62" fillId="0" borderId="76" xfId="0" applyNumberFormat="1" applyFont="1" applyBorder="1" applyAlignment="1">
      <alignment horizontal="right" vertical="center"/>
    </xf>
    <xf numFmtId="165" fontId="62" fillId="9" borderId="348" xfId="0" applyNumberFormat="1" applyFont="1" applyFill="1" applyBorder="1" applyAlignment="1">
      <alignment horizontal="center" vertical="center"/>
    </xf>
    <xf numFmtId="165" fontId="62" fillId="9" borderId="72" xfId="0" applyNumberFormat="1" applyFont="1" applyFill="1" applyBorder="1" applyAlignment="1">
      <alignment horizontal="center" vertical="center"/>
    </xf>
    <xf numFmtId="165" fontId="111" fillId="9" borderId="72" xfId="0" applyNumberFormat="1" applyFont="1" applyFill="1" applyBorder="1" applyAlignment="1">
      <alignment horizontal="center" vertical="center"/>
    </xf>
    <xf numFmtId="165" fontId="62" fillId="9" borderId="354" xfId="0" applyNumberFormat="1" applyFont="1" applyFill="1" applyBorder="1" applyAlignment="1">
      <alignment horizontal="center" vertical="center"/>
    </xf>
    <xf numFmtId="165" fontId="62" fillId="8" borderId="348" xfId="0" applyNumberFormat="1" applyFont="1" applyFill="1" applyBorder="1" applyAlignment="1">
      <alignment horizontal="center" vertical="center"/>
    </xf>
    <xf numFmtId="165" fontId="64" fillId="8" borderId="72" xfId="0" applyNumberFormat="1" applyFont="1" applyFill="1" applyBorder="1" applyAlignment="1">
      <alignment horizontal="center" vertical="center"/>
    </xf>
    <xf numFmtId="165" fontId="62" fillId="8" borderId="72" xfId="0" applyNumberFormat="1" applyFont="1" applyFill="1" applyBorder="1" applyAlignment="1">
      <alignment horizontal="center" vertical="center"/>
    </xf>
    <xf numFmtId="165" fontId="62" fillId="8" borderId="75" xfId="0" applyNumberFormat="1" applyFont="1" applyFill="1" applyBorder="1" applyAlignment="1">
      <alignment horizontal="center" vertical="center"/>
    </xf>
    <xf numFmtId="165" fontId="62" fillId="8" borderId="354" xfId="0" applyNumberFormat="1" applyFont="1" applyFill="1" applyBorder="1" applyAlignment="1">
      <alignment horizontal="center" vertical="center"/>
    </xf>
    <xf numFmtId="165" fontId="111" fillId="8" borderId="373" xfId="0" applyNumberFormat="1" applyFont="1" applyFill="1" applyBorder="1" applyAlignment="1">
      <alignment horizontal="center" vertical="center"/>
    </xf>
    <xf numFmtId="165" fontId="64" fillId="0" borderId="72" xfId="0" applyNumberFormat="1" applyFont="1" applyBorder="1" applyAlignment="1">
      <alignment horizontal="center" vertical="center"/>
    </xf>
    <xf numFmtId="165" fontId="66" fillId="0" borderId="72" xfId="0" applyNumberFormat="1" applyFont="1" applyBorder="1" applyAlignment="1">
      <alignment horizontal="center" vertical="center"/>
    </xf>
    <xf numFmtId="165" fontId="111" fillId="8" borderId="348" xfId="0" applyNumberFormat="1" applyFont="1" applyFill="1" applyBorder="1" applyAlignment="1">
      <alignment horizontal="center" vertical="center"/>
    </xf>
    <xf numFmtId="165" fontId="111" fillId="0" borderId="72" xfId="0" applyNumberFormat="1" applyFont="1" applyBorder="1" applyAlignment="1">
      <alignment horizontal="center" vertical="center"/>
    </xf>
    <xf numFmtId="165" fontId="111" fillId="0" borderId="354" xfId="0" applyNumberFormat="1" applyFont="1" applyBorder="1" applyAlignment="1">
      <alignment horizontal="center" vertical="center"/>
    </xf>
    <xf numFmtId="165" fontId="62" fillId="0" borderId="374" xfId="0" applyNumberFormat="1" applyFont="1" applyBorder="1" applyAlignment="1">
      <alignment horizontal="center" vertical="center"/>
    </xf>
    <xf numFmtId="165" fontId="62" fillId="0" borderId="375" xfId="0" applyNumberFormat="1" applyFont="1" applyBorder="1" applyAlignment="1">
      <alignment horizontal="center" vertical="center"/>
    </xf>
    <xf numFmtId="165" fontId="62" fillId="0" borderId="376" xfId="0" applyNumberFormat="1" applyFont="1" applyBorder="1" applyAlignment="1">
      <alignment horizontal="center" vertical="center"/>
    </xf>
    <xf numFmtId="165" fontId="62" fillId="0" borderId="377" xfId="0" applyNumberFormat="1" applyFont="1" applyBorder="1" applyAlignment="1">
      <alignment horizontal="center" vertical="center"/>
    </xf>
    <xf numFmtId="165" fontId="62" fillId="0" borderId="378" xfId="0" applyNumberFormat="1" applyFont="1" applyBorder="1" applyAlignment="1">
      <alignment horizontal="center" vertical="center"/>
    </xf>
    <xf numFmtId="165" fontId="62" fillId="0" borderId="379" xfId="0" applyNumberFormat="1" applyFont="1" applyBorder="1" applyAlignment="1">
      <alignment horizontal="center" vertical="center"/>
    </xf>
    <xf numFmtId="165" fontId="62" fillId="8" borderId="378" xfId="0" applyNumberFormat="1" applyFont="1" applyFill="1" applyBorder="1" applyAlignment="1">
      <alignment horizontal="center" vertical="center"/>
    </xf>
    <xf numFmtId="165" fontId="62" fillId="0" borderId="380" xfId="0" applyNumberFormat="1" applyFont="1" applyBorder="1" applyAlignment="1">
      <alignment horizontal="center" vertical="center"/>
    </xf>
    <xf numFmtId="165" fontId="62" fillId="0" borderId="381" xfId="0" applyNumberFormat="1" applyFont="1" applyBorder="1" applyAlignment="1">
      <alignment horizontal="center" vertical="center"/>
    </xf>
    <xf numFmtId="165" fontId="62" fillId="0" borderId="382" xfId="0" applyNumberFormat="1" applyFont="1" applyBorder="1" applyAlignment="1">
      <alignment horizontal="center" vertical="center"/>
    </xf>
    <xf numFmtId="165" fontId="62" fillId="0" borderId="383" xfId="0" applyNumberFormat="1" applyFont="1" applyBorder="1" applyAlignment="1">
      <alignment horizontal="center" vertical="center"/>
    </xf>
    <xf numFmtId="165" fontId="110" fillId="0" borderId="384" xfId="0" applyNumberFormat="1" applyFont="1" applyBorder="1" applyAlignment="1">
      <alignment vertical="center"/>
    </xf>
    <xf numFmtId="165" fontId="110" fillId="0" borderId="385" xfId="0" applyNumberFormat="1" applyFont="1" applyBorder="1" applyAlignment="1">
      <alignment vertical="center"/>
    </xf>
    <xf numFmtId="165" fontId="110" fillId="0" borderId="386" xfId="0" applyNumberFormat="1" applyFont="1" applyBorder="1" applyAlignment="1">
      <alignment vertical="center"/>
    </xf>
    <xf numFmtId="165" fontId="62" fillId="0" borderId="387" xfId="0" applyNumberFormat="1" applyFont="1" applyBorder="1" applyAlignment="1">
      <alignment horizontal="center" vertical="center"/>
    </xf>
    <xf numFmtId="165" fontId="62" fillId="0" borderId="388" xfId="0" applyNumberFormat="1" applyFont="1" applyBorder="1" applyAlignment="1">
      <alignment horizontal="center" vertical="center"/>
    </xf>
    <xf numFmtId="165" fontId="62" fillId="0" borderId="389" xfId="0" applyNumberFormat="1" applyFont="1" applyBorder="1" applyAlignment="1">
      <alignment horizontal="center" vertical="center"/>
    </xf>
    <xf numFmtId="165" fontId="62" fillId="0" borderId="390" xfId="0" applyNumberFormat="1" applyFont="1" applyBorder="1" applyAlignment="1">
      <alignment horizontal="center" vertical="center"/>
    </xf>
    <xf numFmtId="165" fontId="62" fillId="0" borderId="391" xfId="0" applyNumberFormat="1" applyFont="1" applyBorder="1" applyAlignment="1">
      <alignment horizontal="center" vertical="center"/>
    </xf>
    <xf numFmtId="165" fontId="62" fillId="0" borderId="392" xfId="0" applyNumberFormat="1" applyFont="1" applyBorder="1" applyAlignment="1">
      <alignment horizontal="center" vertical="center"/>
    </xf>
    <xf numFmtId="165" fontId="62" fillId="0" borderId="393" xfId="0" applyNumberFormat="1" applyFont="1" applyBorder="1" applyAlignment="1">
      <alignment horizontal="center" vertical="center"/>
    </xf>
    <xf numFmtId="165" fontId="62" fillId="0" borderId="394" xfId="0" applyNumberFormat="1" applyFont="1" applyBorder="1" applyAlignment="1">
      <alignment horizontal="center" vertical="center"/>
    </xf>
    <xf numFmtId="165" fontId="62" fillId="8" borderId="393" xfId="0" applyNumberFormat="1" applyFont="1" applyFill="1" applyBorder="1" applyAlignment="1">
      <alignment horizontal="center" vertical="center"/>
    </xf>
    <xf numFmtId="165" fontId="62" fillId="0" borderId="395" xfId="0" applyNumberFormat="1" applyFont="1" applyBorder="1" applyAlignment="1">
      <alignment horizontal="center" vertical="center"/>
    </xf>
    <xf numFmtId="165" fontId="53" fillId="0" borderId="396" xfId="0" applyNumberFormat="1" applyFont="1" applyBorder="1" applyAlignment="1">
      <alignment horizontal="center" vertical="center"/>
    </xf>
    <xf numFmtId="0" fontId="53" fillId="0" borderId="397" xfId="0" applyFont="1" applyBorder="1" applyAlignment="1">
      <alignment horizontal="center" vertical="center"/>
    </xf>
    <xf numFmtId="165" fontId="111" fillId="0" borderId="398" xfId="0" applyNumberFormat="1" applyFont="1" applyBorder="1" applyAlignment="1">
      <alignment horizontal="center" vertical="center"/>
    </xf>
    <xf numFmtId="0" fontId="111" fillId="0" borderId="399" xfId="0" applyFont="1" applyBorder="1" applyAlignment="1">
      <alignment horizontal="center" vertical="center"/>
    </xf>
    <xf numFmtId="165" fontId="53" fillId="0" borderId="400" xfId="0" applyNumberFormat="1" applyFont="1" applyBorder="1" applyAlignment="1">
      <alignment horizontal="center" vertical="center"/>
    </xf>
    <xf numFmtId="0" fontId="53" fillId="0" borderId="401" xfId="0" applyFont="1" applyBorder="1" applyAlignment="1">
      <alignment horizontal="center" vertical="center"/>
    </xf>
    <xf numFmtId="165" fontId="53" fillId="0" borderId="402" xfId="0" applyNumberFormat="1" applyFont="1" applyBorder="1" applyAlignment="1">
      <alignment horizontal="center" vertical="center"/>
    </xf>
    <xf numFmtId="165" fontId="112" fillId="0" borderId="403" xfId="0" applyNumberFormat="1" applyFont="1" applyBorder="1" applyAlignment="1">
      <alignment horizontal="center"/>
    </xf>
    <xf numFmtId="165" fontId="112" fillId="0" borderId="404" xfId="0" applyNumberFormat="1" applyFont="1" applyBorder="1" applyAlignment="1">
      <alignment horizontal="center"/>
    </xf>
    <xf numFmtId="165" fontId="112" fillId="0" borderId="405" xfId="0" applyNumberFormat="1" applyFont="1" applyBorder="1" applyAlignment="1">
      <alignment horizontal="center"/>
    </xf>
    <xf numFmtId="165" fontId="112" fillId="0" borderId="406" xfId="0" applyNumberFormat="1" applyFont="1" applyBorder="1" applyAlignment="1">
      <alignment horizontal="center"/>
    </xf>
    <xf numFmtId="0" fontId="53" fillId="0" borderId="407" xfId="0" applyFont="1" applyBorder="1" applyAlignment="1">
      <alignment horizontal="center" vertical="center"/>
    </xf>
    <xf numFmtId="0" fontId="53" fillId="0" borderId="146" xfId="0" applyFont="1" applyBorder="1" applyAlignment="1">
      <alignment horizontal="center" vertical="center"/>
    </xf>
    <xf numFmtId="0" fontId="53" fillId="0" borderId="88" xfId="0" applyFont="1" applyBorder="1" applyAlignment="1">
      <alignment horizontal="center" vertical="center"/>
    </xf>
    <xf numFmtId="0" fontId="53" fillId="0" borderId="147" xfId="0" applyFont="1" applyBorder="1" applyAlignment="1">
      <alignment horizontal="center" vertical="center"/>
    </xf>
    <xf numFmtId="0" fontId="53" fillId="0" borderId="408" xfId="0" applyFont="1" applyBorder="1" applyAlignment="1">
      <alignment horizontal="center" vertical="center"/>
    </xf>
    <xf numFmtId="0" fontId="53" fillId="0" borderId="409" xfId="0" applyFont="1" applyBorder="1" applyAlignment="1">
      <alignment horizontal="center" vertical="center"/>
    </xf>
    <xf numFmtId="0" fontId="53" fillId="0" borderId="410" xfId="0" applyFont="1" applyBorder="1" applyAlignment="1">
      <alignment horizontal="center" vertical="center"/>
    </xf>
    <xf numFmtId="0" fontId="53" fillId="0" borderId="411" xfId="0" applyFont="1" applyBorder="1" applyAlignment="1">
      <alignment horizontal="center" vertical="center"/>
    </xf>
    <xf numFmtId="165" fontId="113" fillId="0" borderId="412" xfId="0" applyNumberFormat="1" applyFont="1" applyBorder="1" applyAlignment="1">
      <alignment vertical="center"/>
    </xf>
    <xf numFmtId="0" fontId="0" fillId="0" borderId="413" xfId="0" applyBorder="1" applyAlignment="1">
      <alignment vertical="center"/>
    </xf>
    <xf numFmtId="165" fontId="113" fillId="0" borderId="414" xfId="0" applyNumberFormat="1" applyFont="1" applyBorder="1" applyAlignment="1">
      <alignment horizontal="center" vertical="center"/>
    </xf>
    <xf numFmtId="165" fontId="113" fillId="0" borderId="415" xfId="0" applyNumberFormat="1" applyFont="1" applyBorder="1" applyAlignment="1">
      <alignment vertical="center"/>
    </xf>
    <xf numFmtId="0" fontId="0" fillId="0" borderId="416" xfId="0" applyBorder="1" applyAlignment="1">
      <alignment vertical="center"/>
    </xf>
    <xf numFmtId="165" fontId="113" fillId="0" borderId="417" xfId="0" applyNumberFormat="1" applyFont="1" applyBorder="1" applyAlignment="1">
      <alignment vertical="center"/>
    </xf>
    <xf numFmtId="0" fontId="0" fillId="0" borderId="418" xfId="0" applyBorder="1" applyAlignment="1">
      <alignment vertical="center"/>
    </xf>
    <xf numFmtId="165" fontId="114" fillId="0" borderId="312" xfId="0" applyNumberFormat="1" applyFont="1" applyBorder="1" applyAlignment="1">
      <alignment horizontal="left" vertical="top" textRotation="90" wrapText="1"/>
    </xf>
    <xf numFmtId="165" fontId="114" fillId="0" borderId="419" xfId="0" applyNumberFormat="1" applyFont="1" applyBorder="1" applyAlignment="1">
      <alignment horizontal="left" vertical="top" textRotation="90" wrapText="1"/>
    </xf>
    <xf numFmtId="0" fontId="115" fillId="0" borderId="83" xfId="0" applyFont="1" applyBorder="1" applyAlignment="1">
      <alignment vertical="center" textRotation="90" wrapText="1"/>
    </xf>
    <xf numFmtId="0" fontId="91" fillId="0" borderId="312" xfId="0" applyFont="1" applyBorder="1" applyAlignment="1">
      <alignment horizontal="left" vertical="top" textRotation="90" wrapText="1"/>
    </xf>
    <xf numFmtId="0" fontId="91" fillId="0" borderId="312" xfId="0" applyFont="1" applyBorder="1" applyAlignment="1">
      <alignment horizontal="right" vertical="center" textRotation="90" wrapText="1"/>
    </xf>
    <xf numFmtId="0" fontId="95" fillId="0" borderId="312" xfId="0" applyFont="1" applyBorder="1" applyAlignment="1">
      <alignment vertical="center" textRotation="90" wrapText="1"/>
    </xf>
    <xf numFmtId="0" fontId="115" fillId="0" borderId="312" xfId="0" applyFont="1" applyBorder="1" applyAlignment="1">
      <alignment vertical="center" textRotation="90" wrapText="1"/>
    </xf>
    <xf numFmtId="0" fontId="0" fillId="0" borderId="0" xfId="0" applyAlignment="1">
      <alignment horizontal="left" vertical="top"/>
    </xf>
    <xf numFmtId="165" fontId="114" fillId="0" borderId="76" xfId="0" applyNumberFormat="1" applyFont="1" applyBorder="1" applyAlignment="1">
      <alignment horizontal="left" vertical="center" textRotation="90" wrapText="1"/>
    </xf>
    <xf numFmtId="165" fontId="114" fillId="0" borderId="312" xfId="0" applyNumberFormat="1" applyFont="1" applyBorder="1" applyAlignment="1">
      <alignment horizontal="left" vertical="center" textRotation="90" wrapText="1"/>
    </xf>
    <xf numFmtId="0" fontId="91" fillId="0" borderId="312" xfId="0" applyFont="1" applyBorder="1" applyAlignment="1">
      <alignment horizontal="left" vertical="center" textRotation="90" wrapText="1"/>
    </xf>
    <xf numFmtId="0" fontId="95" fillId="0" borderId="420" xfId="0" applyFont="1" applyBorder="1" applyAlignment="1">
      <alignment vertical="center" textRotation="90" wrapText="1"/>
    </xf>
    <xf numFmtId="0" fontId="115" fillId="0" borderId="420" xfId="0" applyFont="1" applyBorder="1" applyAlignment="1">
      <alignment vertical="center" textRotation="90" wrapText="1"/>
    </xf>
    <xf numFmtId="0" fontId="95" fillId="0" borderId="421" xfId="0" applyFont="1" applyBorder="1" applyAlignment="1">
      <alignment vertical="center" textRotation="90" wrapText="1"/>
    </xf>
    <xf numFmtId="0" fontId="109" fillId="0" borderId="161" xfId="0" applyFont="1" applyBorder="1" applyAlignment="1">
      <alignment horizontal="left" vertical="center"/>
    </xf>
    <xf numFmtId="0" fontId="109" fillId="0" borderId="162" xfId="0" applyFont="1" applyBorder="1" applyAlignment="1">
      <alignment horizontal="left" vertical="center"/>
    </xf>
    <xf numFmtId="0" fontId="109" fillId="0" borderId="163" xfId="0" applyFont="1" applyBorder="1" applyAlignment="1">
      <alignment horizontal="left" vertical="center"/>
    </xf>
    <xf numFmtId="165" fontId="114" fillId="0" borderId="422" xfId="0" applyNumberFormat="1" applyFont="1" applyBorder="1" applyAlignment="1">
      <alignment horizontal="left" vertical="center" textRotation="90" wrapText="1"/>
    </xf>
    <xf numFmtId="0" fontId="115" fillId="0" borderId="422" xfId="0" applyFont="1" applyBorder="1" applyAlignment="1">
      <alignment horizontal="left" vertical="center" textRotation="90" wrapText="1"/>
    </xf>
    <xf numFmtId="0" fontId="91" fillId="0" borderId="422" xfId="0" applyFont="1" applyBorder="1" applyAlignment="1">
      <alignment horizontal="left" vertical="center" textRotation="90" wrapText="1"/>
    </xf>
    <xf numFmtId="0" fontId="95" fillId="0" borderId="422" xfId="0" applyFont="1" applyBorder="1" applyAlignment="1">
      <alignment horizontal="left" vertical="center" textRotation="90" wrapText="1"/>
    </xf>
    <xf numFmtId="0" fontId="95" fillId="0" borderId="423" xfId="0" applyFont="1" applyBorder="1" applyAlignment="1">
      <alignment horizontal="right" vertical="center" textRotation="90" wrapText="1"/>
    </xf>
    <xf numFmtId="0" fontId="53" fillId="0" borderId="424" xfId="0" applyFont="1" applyFill="1" applyBorder="1" applyAlignment="1">
      <alignment horizontal="left" vertical="top"/>
    </xf>
    <xf numFmtId="0" fontId="53" fillId="0" borderId="154" xfId="0" applyFont="1" applyFill="1" applyBorder="1" applyAlignment="1">
      <alignment horizontal="left" vertical="top"/>
    </xf>
    <xf numFmtId="0" fontId="53" fillId="0" borderId="425" xfId="0" applyFont="1" applyFill="1" applyBorder="1" applyAlignment="1">
      <alignment horizontal="left" vertical="top"/>
    </xf>
    <xf numFmtId="1" fontId="53" fillId="0" borderId="426" xfId="0" applyNumberFormat="1" applyFont="1" applyFill="1" applyBorder="1" applyAlignment="1">
      <alignment horizontal="center" vertical="center"/>
    </xf>
    <xf numFmtId="0" fontId="0" fillId="0" borderId="427" xfId="0" applyBorder="1" applyAlignment="1">
      <alignment horizontal="left" vertical="top"/>
    </xf>
    <xf numFmtId="0" fontId="0" fillId="0" borderId="428" xfId="0" applyBorder="1" applyAlignment="1">
      <alignment horizontal="left" vertical="top"/>
    </xf>
    <xf numFmtId="0" fontId="0" fillId="0" borderId="429" xfId="0" applyBorder="1" applyAlignment="1">
      <alignment horizontal="left" vertical="top"/>
    </xf>
    <xf numFmtId="0" fontId="0" fillId="0" borderId="430" xfId="0" applyBorder="1" applyAlignment="1">
      <alignment horizontal="left" vertical="top"/>
    </xf>
    <xf numFmtId="0" fontId="0" fillId="0" borderId="431" xfId="0" applyBorder="1" applyAlignment="1">
      <alignment horizontal="left" vertical="top"/>
    </xf>
    <xf numFmtId="0" fontId="0" fillId="0" borderId="432" xfId="0" applyBorder="1" applyAlignment="1">
      <alignment horizontal="left" vertical="top"/>
    </xf>
    <xf numFmtId="0" fontId="53" fillId="0" borderId="433" xfId="0" applyFont="1" applyBorder="1" applyAlignment="1">
      <alignment horizontal="left" vertical="center"/>
    </xf>
    <xf numFmtId="0" fontId="53" fillId="0" borderId="435" xfId="0" applyFont="1" applyFill="1" applyBorder="1" applyAlignment="1">
      <alignment horizontal="left" vertical="center"/>
    </xf>
    <xf numFmtId="0" fontId="53" fillId="0" borderId="331" xfId="0" applyFont="1" applyFill="1" applyBorder="1" applyAlignment="1">
      <alignment horizontal="left" vertical="center"/>
    </xf>
    <xf numFmtId="0" fontId="53" fillId="0" borderId="161" xfId="0" applyFont="1" applyBorder="1" applyAlignment="1">
      <alignment horizontal="left" vertical="center"/>
    </xf>
    <xf numFmtId="0" fontId="53" fillId="0" borderId="163" xfId="0" applyFont="1" applyFill="1" applyBorder="1" applyAlignment="1">
      <alignment horizontal="left" vertical="center"/>
    </xf>
    <xf numFmtId="0" fontId="53" fillId="0" borderId="0" xfId="0" applyFont="1" applyFill="1" applyBorder="1" applyAlignment="1">
      <alignment horizontal="left" vertical="center"/>
    </xf>
    <xf numFmtId="0" fontId="53" fillId="0" borderId="336" xfId="0" applyFont="1" applyFill="1" applyBorder="1" applyAlignment="1">
      <alignment horizontal="left" vertical="center"/>
    </xf>
    <xf numFmtId="0" fontId="53" fillId="0" borderId="436" xfId="0" applyFont="1" applyBorder="1" applyAlignment="1">
      <alignment horizontal="left" vertical="center"/>
    </xf>
    <xf numFmtId="0" fontId="53" fillId="0" borderId="437" xfId="0" applyFont="1" applyBorder="1" applyAlignment="1">
      <alignment horizontal="left" vertical="center"/>
    </xf>
    <xf numFmtId="0" fontId="53" fillId="0" borderId="438" xfId="0" applyFont="1" applyBorder="1" applyAlignment="1">
      <alignment horizontal="left" vertical="center"/>
    </xf>
    <xf numFmtId="0" fontId="0" fillId="0" borderId="439" xfId="0" applyBorder="1" applyAlignment="1">
      <alignment vertical="center"/>
    </xf>
    <xf numFmtId="0" fontId="0" fillId="0" borderId="440" xfId="0" applyBorder="1" applyAlignment="1">
      <alignment vertical="center"/>
    </xf>
    <xf numFmtId="0" fontId="0" fillId="0" borderId="441" xfId="0" applyBorder="1" applyAlignment="1">
      <alignment vertical="center"/>
    </xf>
    <xf numFmtId="0" fontId="0" fillId="0" borderId="442" xfId="0" applyBorder="1" applyAlignment="1">
      <alignment vertical="center"/>
    </xf>
    <xf numFmtId="0" fontId="0" fillId="0" borderId="443" xfId="0" applyBorder="1" applyAlignment="1">
      <alignment vertical="center"/>
    </xf>
    <xf numFmtId="0" fontId="0" fillId="0" borderId="444" xfId="0" applyBorder="1" applyAlignment="1">
      <alignment vertical="center"/>
    </xf>
    <xf numFmtId="0" fontId="0" fillId="0" borderId="445" xfId="0" applyBorder="1" applyAlignment="1">
      <alignment vertical="center"/>
    </xf>
    <xf numFmtId="0" fontId="0" fillId="0" borderId="446" xfId="0" applyBorder="1" applyAlignment="1">
      <alignment vertical="center"/>
    </xf>
    <xf numFmtId="0" fontId="0" fillId="0" borderId="447" xfId="0" applyBorder="1" applyAlignment="1">
      <alignment vertical="center"/>
    </xf>
    <xf numFmtId="0" fontId="53" fillId="0" borderId="0" xfId="0" applyFont="1" applyAlignment="1">
      <alignment horizontal="center"/>
    </xf>
    <xf numFmtId="0" fontId="0" fillId="0" borderId="448" xfId="0" applyBorder="1"/>
    <xf numFmtId="0" fontId="30" fillId="18" borderId="195" xfId="0" applyFont="1" applyFill="1" applyBorder="1" applyAlignment="1">
      <alignment vertical="center"/>
    </xf>
    <xf numFmtId="0" fontId="30" fillId="4" borderId="195" xfId="0" applyFont="1" applyFill="1" applyBorder="1" applyAlignment="1">
      <alignment vertical="center"/>
    </xf>
    <xf numFmtId="0" fontId="30" fillId="12" borderId="195" xfId="0" applyFont="1" applyFill="1" applyBorder="1" applyAlignment="1">
      <alignment vertical="center"/>
    </xf>
    <xf numFmtId="0" fontId="0" fillId="0" borderId="449" xfId="0" applyBorder="1" applyAlignment="1">
      <alignment vertical="center"/>
    </xf>
    <xf numFmtId="0" fontId="0" fillId="0" borderId="450" xfId="0" applyBorder="1" applyAlignment="1">
      <alignment vertical="center"/>
    </xf>
    <xf numFmtId="0" fontId="0" fillId="0" borderId="451" xfId="0" applyBorder="1" applyAlignment="1">
      <alignment vertical="center"/>
    </xf>
    <xf numFmtId="0" fontId="0" fillId="0" borderId="452" xfId="0" applyBorder="1" applyAlignment="1">
      <alignment vertical="center"/>
    </xf>
    <xf numFmtId="0" fontId="0" fillId="0" borderId="453" xfId="0" applyBorder="1" applyAlignment="1">
      <alignment vertical="center"/>
    </xf>
    <xf numFmtId="0" fontId="0" fillId="0" borderId="454" xfId="0" applyBorder="1" applyAlignment="1">
      <alignment vertical="center"/>
    </xf>
    <xf numFmtId="165" fontId="113" fillId="0" borderId="79" xfId="0" applyNumberFormat="1" applyFont="1" applyBorder="1" applyAlignment="1">
      <alignment horizontal="center" vertical="center"/>
    </xf>
    <xf numFmtId="165" fontId="113" fillId="0" borderId="341" xfId="0" applyNumberFormat="1" applyFont="1" applyBorder="1" applyAlignment="1">
      <alignment horizontal="center" vertical="center"/>
    </xf>
    <xf numFmtId="165" fontId="113" fillId="0" borderId="0" xfId="0" applyNumberFormat="1" applyFont="1" applyBorder="1" applyAlignment="1">
      <alignment horizontal="center" vertical="center"/>
    </xf>
    <xf numFmtId="165" fontId="113" fillId="0" borderId="343" xfId="0" applyNumberFormat="1" applyFont="1" applyBorder="1" applyAlignment="1">
      <alignment horizontal="center" vertical="center"/>
    </xf>
    <xf numFmtId="165" fontId="113" fillId="0" borderId="344" xfId="0" applyNumberFormat="1" applyFont="1" applyBorder="1" applyAlignment="1">
      <alignment horizontal="center" vertical="center"/>
    </xf>
    <xf numFmtId="165" fontId="113" fillId="0" borderId="345" xfId="0" applyNumberFormat="1" applyFont="1" applyBorder="1" applyAlignment="1">
      <alignment horizontal="center" vertical="center"/>
    </xf>
    <xf numFmtId="165" fontId="113" fillId="0" borderId="346" xfId="0" applyNumberFormat="1" applyFont="1" applyBorder="1" applyAlignment="1">
      <alignment horizontal="center" vertical="center"/>
    </xf>
    <xf numFmtId="165" fontId="113" fillId="0" borderId="347" xfId="0" applyNumberFormat="1" applyFont="1" applyBorder="1" applyAlignment="1">
      <alignment horizontal="center" vertical="center"/>
    </xf>
    <xf numFmtId="165" fontId="113" fillId="0" borderId="77" xfId="0" applyNumberFormat="1" applyFont="1" applyBorder="1" applyAlignment="1">
      <alignment horizontal="center" vertical="center"/>
    </xf>
    <xf numFmtId="165" fontId="113" fillId="0" borderId="368" xfId="0" applyNumberFormat="1" applyFont="1" applyBorder="1" applyAlignment="1">
      <alignment horizontal="center" vertical="center"/>
    </xf>
    <xf numFmtId="165" fontId="113" fillId="0" borderId="80" xfId="0" applyNumberFormat="1" applyFont="1" applyBorder="1" applyAlignment="1">
      <alignment horizontal="center" vertical="center"/>
    </xf>
    <xf numFmtId="165" fontId="113" fillId="0" borderId="370" xfId="0" applyNumberFormat="1" applyFont="1" applyBorder="1" applyAlignment="1">
      <alignment horizontal="center" vertical="center"/>
    </xf>
    <xf numFmtId="165" fontId="113" fillId="0" borderId="371" xfId="0" applyNumberFormat="1" applyFont="1" applyBorder="1" applyAlignment="1">
      <alignment horizontal="center" vertical="center"/>
    </xf>
    <xf numFmtId="165" fontId="113" fillId="0" borderId="81" xfId="0" applyNumberFormat="1" applyFont="1" applyBorder="1" applyAlignment="1">
      <alignment horizontal="center" vertical="center"/>
    </xf>
    <xf numFmtId="165" fontId="113" fillId="0" borderId="372" xfId="0" applyNumberFormat="1" applyFont="1" applyBorder="1" applyAlignment="1">
      <alignment horizontal="center" vertical="center"/>
    </xf>
    <xf numFmtId="0" fontId="53" fillId="0" borderId="455" xfId="0" applyFont="1" applyBorder="1" applyAlignment="1">
      <alignment horizontal="center" vertical="center"/>
    </xf>
    <xf numFmtId="165" fontId="113" fillId="0" borderId="456" xfId="0" applyNumberFormat="1" applyFont="1" applyBorder="1" applyAlignment="1">
      <alignment horizontal="center" vertical="center"/>
    </xf>
    <xf numFmtId="165" fontId="113" fillId="0" borderId="412" xfId="0" applyNumberFormat="1" applyFont="1" applyBorder="1" applyAlignment="1">
      <alignment horizontal="center" vertical="center"/>
    </xf>
    <xf numFmtId="0" fontId="0" fillId="0" borderId="4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113" fillId="0" borderId="415" xfId="0" applyNumberFormat="1" applyFont="1" applyBorder="1" applyAlignment="1">
      <alignment horizontal="center" vertical="center"/>
    </xf>
    <xf numFmtId="0" fontId="0" fillId="0" borderId="416" xfId="0" applyBorder="1" applyAlignment="1">
      <alignment horizontal="center" vertical="center"/>
    </xf>
    <xf numFmtId="165" fontId="113" fillId="0" borderId="457" xfId="0" applyNumberFormat="1" applyFont="1" applyBorder="1" applyAlignment="1">
      <alignment horizontal="center" vertical="center"/>
    </xf>
    <xf numFmtId="165" fontId="113" fillId="0" borderId="417" xfId="0" applyNumberFormat="1" applyFont="1" applyBorder="1" applyAlignment="1">
      <alignment horizontal="center" vertical="center"/>
    </xf>
    <xf numFmtId="0" fontId="0" fillId="0" borderId="418" xfId="0" applyBorder="1" applyAlignment="1">
      <alignment horizontal="center" vertical="center"/>
    </xf>
    <xf numFmtId="165" fontId="114" fillId="0" borderId="76" xfId="0" applyNumberFormat="1" applyFont="1" applyBorder="1" applyAlignment="1">
      <alignment horizontal="left" vertical="top" textRotation="90" wrapText="1"/>
    </xf>
    <xf numFmtId="0" fontId="53" fillId="0" borderId="424" xfId="0" applyFont="1" applyFill="1" applyBorder="1" applyAlignment="1">
      <alignment horizontal="left" vertical="center"/>
    </xf>
    <xf numFmtId="0" fontId="53" fillId="0" borderId="154" xfId="0" applyFont="1" applyFill="1" applyBorder="1" applyAlignment="1">
      <alignment horizontal="left" vertical="center"/>
    </xf>
    <xf numFmtId="0" fontId="95" fillId="0" borderId="423" xfId="0" applyFont="1" applyBorder="1" applyAlignment="1">
      <alignment horizontal="left" vertical="center" textRotation="90" wrapText="1"/>
    </xf>
    <xf numFmtId="0" fontId="53" fillId="0" borderId="425" xfId="0" applyFont="1" applyFill="1" applyBorder="1" applyAlignment="1">
      <alignment horizontal="left" vertical="center"/>
    </xf>
    <xf numFmtId="0" fontId="114" fillId="0" borderId="419" xfId="0" applyFont="1" applyBorder="1" applyAlignment="1">
      <alignment horizontal="right" vertical="center" textRotation="90" wrapText="1"/>
    </xf>
    <xf numFmtId="0" fontId="48" fillId="0" borderId="458" xfId="0" applyFont="1" applyBorder="1" applyAlignment="1">
      <alignment horizontal="center" vertical="center"/>
    </xf>
    <xf numFmtId="0" fontId="48" fillId="0" borderId="459" xfId="0" applyFont="1" applyBorder="1" applyAlignment="1">
      <alignment horizontal="center" vertical="center"/>
    </xf>
    <xf numFmtId="0" fontId="48" fillId="0" borderId="460" xfId="0" applyFont="1" applyBorder="1" applyAlignment="1">
      <alignment horizontal="center" vertical="center"/>
    </xf>
    <xf numFmtId="165" fontId="112" fillId="0" borderId="323" xfId="0" applyNumberFormat="1" applyFont="1" applyBorder="1" applyAlignment="1">
      <alignment horizontal="center"/>
    </xf>
    <xf numFmtId="165" fontId="112" fillId="0" borderId="324" xfId="0" applyNumberFormat="1" applyFont="1" applyBorder="1" applyAlignment="1">
      <alignment horizontal="center"/>
    </xf>
    <xf numFmtId="165" fontId="112" fillId="0" borderId="325" xfId="0" applyNumberFormat="1" applyFont="1" applyBorder="1" applyAlignment="1">
      <alignment horizontal="center"/>
    </xf>
    <xf numFmtId="165" fontId="112" fillId="0" borderId="226" xfId="0" applyNumberFormat="1" applyFont="1" applyBorder="1" applyAlignment="1">
      <alignment horizontal="center"/>
    </xf>
    <xf numFmtId="165" fontId="112" fillId="0" borderId="227" xfId="0" applyNumberFormat="1" applyFont="1" applyBorder="1" applyAlignment="1">
      <alignment horizontal="center"/>
    </xf>
    <xf numFmtId="165" fontId="112" fillId="0" borderId="228" xfId="0" applyNumberFormat="1" applyFont="1" applyBorder="1" applyAlignment="1">
      <alignment horizontal="center"/>
    </xf>
    <xf numFmtId="165" fontId="112" fillId="0" borderId="461" xfId="0" applyNumberFormat="1" applyFont="1" applyBorder="1" applyAlignment="1">
      <alignment horizontal="center"/>
    </xf>
    <xf numFmtId="165" fontId="112" fillId="0" borderId="462" xfId="0" applyNumberFormat="1" applyFont="1" applyBorder="1" applyAlignment="1">
      <alignment horizontal="center"/>
    </xf>
    <xf numFmtId="165" fontId="112" fillId="0" borderId="463" xfId="0" applyNumberFormat="1" applyFont="1" applyBorder="1" applyAlignment="1">
      <alignment horizontal="center"/>
    </xf>
    <xf numFmtId="0" fontId="53" fillId="0" borderId="322" xfId="0" applyFont="1" applyBorder="1" applyAlignment="1">
      <alignment horizontal="center" vertical="center"/>
    </xf>
    <xf numFmtId="0" fontId="53" fillId="0" borderId="358" xfId="0" applyFont="1" applyBorder="1" applyAlignment="1">
      <alignment horizontal="center" vertical="center"/>
    </xf>
    <xf numFmtId="165" fontId="116" fillId="0" borderId="359" xfId="0" applyNumberFormat="1" applyFont="1" applyBorder="1" applyAlignment="1">
      <alignment horizontal="center"/>
    </xf>
    <xf numFmtId="165" fontId="116" fillId="0" borderId="464" xfId="0" applyNumberFormat="1" applyFont="1" applyBorder="1" applyAlignment="1">
      <alignment horizontal="center"/>
    </xf>
    <xf numFmtId="165" fontId="116" fillId="0" borderId="465" xfId="0" applyNumberFormat="1" applyFont="1" applyBorder="1" applyAlignment="1">
      <alignment horizontal="center"/>
    </xf>
    <xf numFmtId="0" fontId="53" fillId="0" borderId="402" xfId="0" applyFont="1" applyBorder="1" applyAlignment="1">
      <alignment horizontal="center" vertical="center"/>
    </xf>
    <xf numFmtId="0" fontId="0" fillId="0" borderId="469" xfId="0" applyBorder="1"/>
    <xf numFmtId="14" fontId="2" fillId="0" borderId="469" xfId="0" applyNumberFormat="1" applyFont="1" applyBorder="1" applyAlignment="1">
      <alignment horizontal="center"/>
    </xf>
    <xf numFmtId="0" fontId="0" fillId="0" borderId="470" xfId="0" applyBorder="1"/>
    <xf numFmtId="0" fontId="43" fillId="0" borderId="471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39" fillId="0" borderId="0" xfId="0" applyFont="1" applyBorder="1" applyAlignment="1">
      <alignment horizontal="right"/>
    </xf>
    <xf numFmtId="0" fontId="0" fillId="0" borderId="472" xfId="0" applyBorder="1"/>
    <xf numFmtId="0" fontId="58" fillId="0" borderId="473" xfId="0" applyFont="1" applyBorder="1" applyAlignment="1">
      <alignment horizontal="center"/>
    </xf>
    <xf numFmtId="0" fontId="39" fillId="0" borderId="474" xfId="0" applyFont="1" applyBorder="1" applyAlignment="1">
      <alignment horizontal="left"/>
    </xf>
    <xf numFmtId="0" fontId="49" fillId="0" borderId="474" xfId="0" applyFont="1" applyBorder="1" applyAlignment="1">
      <alignment horizontal="center"/>
    </xf>
    <xf numFmtId="0" fontId="39" fillId="0" borderId="474" xfId="0" applyFont="1" applyBorder="1" applyAlignment="1">
      <alignment horizontal="center"/>
    </xf>
    <xf numFmtId="0" fontId="49" fillId="0" borderId="475" xfId="0" applyFont="1" applyBorder="1" applyAlignment="1">
      <alignment horizontal="center"/>
    </xf>
    <xf numFmtId="0" fontId="58" fillId="0" borderId="83" xfId="0" applyFont="1" applyBorder="1" applyAlignment="1">
      <alignment horizontal="center"/>
    </xf>
    <xf numFmtId="0" fontId="39" fillId="0" borderId="83" xfId="0" applyFont="1" applyBorder="1" applyAlignment="1">
      <alignment horizontal="right"/>
    </xf>
    <xf numFmtId="0" fontId="39" fillId="0" borderId="70" xfId="0" applyFont="1" applyBorder="1" applyAlignment="1">
      <alignment horizontal="center"/>
    </xf>
    <xf numFmtId="0" fontId="39" fillId="0" borderId="84" xfId="0" applyFont="1" applyBorder="1" applyAlignment="1">
      <alignment horizontal="center"/>
    </xf>
    <xf numFmtId="0" fontId="117" fillId="0" borderId="75" xfId="0" applyFont="1" applyBorder="1" applyAlignment="1">
      <alignment horizontal="left"/>
    </xf>
    <xf numFmtId="0" fontId="117" fillId="0" borderId="72" xfId="0" applyFont="1" applyBorder="1" applyAlignment="1">
      <alignment horizontal="left"/>
    </xf>
    <xf numFmtId="0" fontId="117" fillId="0" borderId="76" xfId="0" applyFont="1" applyBorder="1" applyAlignment="1">
      <alignment horizontal="left"/>
    </xf>
    <xf numFmtId="0" fontId="117" fillId="0" borderId="70" xfId="0" applyFont="1" applyBorder="1" applyAlignment="1">
      <alignment horizontal="left"/>
    </xf>
    <xf numFmtId="0" fontId="60" fillId="0" borderId="71" xfId="0" applyFont="1" applyBorder="1"/>
    <xf numFmtId="0" fontId="61" fillId="0" borderId="0" xfId="0" applyFont="1" applyAlignment="1">
      <alignment horizontal="left" vertical="center"/>
    </xf>
    <xf numFmtId="166" fontId="63" fillId="0" borderId="0" xfId="0" applyNumberFormat="1" applyFont="1" applyAlignment="1">
      <alignment vertical="center"/>
    </xf>
    <xf numFmtId="0" fontId="63" fillId="0" borderId="0" xfId="0" applyFont="1" applyAlignment="1">
      <alignment vertical="center"/>
    </xf>
    <xf numFmtId="0" fontId="43" fillId="0" borderId="473" xfId="0" applyFont="1" applyBorder="1" applyAlignment="1">
      <alignment horizontal="center"/>
    </xf>
    <xf numFmtId="0" fontId="0" fillId="11" borderId="149" xfId="0" applyFill="1" applyBorder="1"/>
    <xf numFmtId="0" fontId="40" fillId="11" borderId="149" xfId="0" applyFont="1" applyFill="1" applyBorder="1" applyAlignment="1">
      <alignment horizontal="center"/>
    </xf>
    <xf numFmtId="0" fontId="39" fillId="11" borderId="149" xfId="0" applyFont="1" applyFill="1" applyBorder="1" applyAlignment="1">
      <alignment horizontal="center"/>
    </xf>
    <xf numFmtId="0" fontId="0" fillId="11" borderId="150" xfId="0" applyFill="1" applyBorder="1"/>
    <xf numFmtId="0" fontId="0" fillId="4" borderId="151" xfId="0" applyFill="1" applyBorder="1"/>
    <xf numFmtId="0" fontId="0" fillId="4" borderId="152" xfId="0" applyFill="1" applyBorder="1"/>
    <xf numFmtId="0" fontId="40" fillId="4" borderId="152" xfId="0" applyFont="1" applyFill="1" applyBorder="1" applyAlignment="1">
      <alignment horizontal="center"/>
    </xf>
    <xf numFmtId="0" fontId="39" fillId="4" borderId="152" xfId="0" applyFont="1" applyFill="1" applyBorder="1" applyAlignment="1">
      <alignment horizontal="center"/>
    </xf>
    <xf numFmtId="0" fontId="0" fillId="4" borderId="153" xfId="0" applyFill="1" applyBorder="1"/>
    <xf numFmtId="0" fontId="95" fillId="0" borderId="154" xfId="0" applyFont="1" applyBorder="1" applyAlignment="1"/>
    <xf numFmtId="0" fontId="0" fillId="12" borderId="155" xfId="0" applyFill="1" applyBorder="1"/>
    <xf numFmtId="0" fontId="0" fillId="12" borderId="156" xfId="0" applyFill="1" applyBorder="1"/>
    <xf numFmtId="0" fontId="40" fillId="12" borderId="156" xfId="0" applyFont="1" applyFill="1" applyBorder="1" applyAlignment="1">
      <alignment horizontal="center"/>
    </xf>
    <xf numFmtId="0" fontId="39" fillId="12" borderId="156" xfId="0" applyFont="1" applyFill="1" applyBorder="1" applyAlignment="1">
      <alignment horizontal="center"/>
    </xf>
    <xf numFmtId="0" fontId="0" fillId="12" borderId="157" xfId="0" applyFill="1" applyBorder="1"/>
    <xf numFmtId="0" fontId="100" fillId="0" borderId="0" xfId="0" applyFont="1" applyBorder="1"/>
    <xf numFmtId="9" fontId="103" fillId="0" borderId="207" xfId="0" applyNumberFormat="1" applyFont="1" applyBorder="1" applyAlignment="1">
      <alignment horizontal="center"/>
    </xf>
    <xf numFmtId="9" fontId="103" fillId="0" borderId="208" xfId="0" applyNumberFormat="1" applyFont="1" applyBorder="1" applyAlignment="1">
      <alignment horizontal="center"/>
    </xf>
    <xf numFmtId="9" fontId="103" fillId="0" borderId="209" xfId="0" applyNumberFormat="1" applyFont="1" applyBorder="1" applyAlignment="1">
      <alignment horizontal="center"/>
    </xf>
    <xf numFmtId="9" fontId="103" fillId="0" borderId="211" xfId="0" applyNumberFormat="1" applyFont="1" applyBorder="1" applyAlignment="1">
      <alignment horizontal="center"/>
    </xf>
    <xf numFmtId="9" fontId="103" fillId="0" borderId="214" xfId="0" applyNumberFormat="1" applyFont="1" applyBorder="1" applyAlignment="1">
      <alignment horizontal="center"/>
    </xf>
    <xf numFmtId="1" fontId="22" fillId="0" borderId="215" xfId="0" applyNumberFormat="1" applyFont="1" applyBorder="1" applyAlignment="1">
      <alignment horizontal="center"/>
    </xf>
    <xf numFmtId="0" fontId="22" fillId="0" borderId="85" xfId="0" applyFont="1" applyBorder="1" applyAlignment="1">
      <alignment horizontal="center"/>
    </xf>
    <xf numFmtId="0" fontId="22" fillId="0" borderId="216" xfId="0" applyFont="1" applyBorder="1" applyAlignment="1">
      <alignment horizontal="center"/>
    </xf>
    <xf numFmtId="9" fontId="103" fillId="0" borderId="218" xfId="0" applyNumberFormat="1" applyFont="1" applyBorder="1" applyAlignment="1">
      <alignment horizontal="center"/>
    </xf>
    <xf numFmtId="9" fontId="102" fillId="0" borderId="0" xfId="0" applyNumberFormat="1" applyFont="1" applyBorder="1" applyAlignment="1">
      <alignment horizontal="center"/>
    </xf>
    <xf numFmtId="0" fontId="104" fillId="7" borderId="229" xfId="0" applyFont="1" applyFill="1" applyBorder="1" applyAlignment="1">
      <alignment horizontal="center"/>
    </xf>
    <xf numFmtId="0" fontId="104" fillId="7" borderId="230" xfId="0" applyFont="1" applyFill="1" applyBorder="1" applyAlignment="1">
      <alignment horizontal="center"/>
    </xf>
    <xf numFmtId="0" fontId="104" fillId="7" borderId="231" xfId="0" applyFont="1" applyFill="1" applyBorder="1" applyAlignment="1">
      <alignment horizontal="center"/>
    </xf>
    <xf numFmtId="0" fontId="57" fillId="0" borderId="87" xfId="0" applyFont="1" applyBorder="1"/>
    <xf numFmtId="0" fontId="57" fillId="0" borderId="232" xfId="0" applyFont="1" applyBorder="1"/>
    <xf numFmtId="9" fontId="47" fillId="0" borderId="233" xfId="0" applyNumberFormat="1" applyFont="1" applyBorder="1" applyAlignment="1">
      <alignment horizontal="center"/>
    </xf>
    <xf numFmtId="9" fontId="47" fillId="0" borderId="234" xfId="0" applyNumberFormat="1" applyFont="1" applyBorder="1" applyAlignment="1">
      <alignment horizontal="center"/>
    </xf>
    <xf numFmtId="9" fontId="105" fillId="0" borderId="235" xfId="0" applyNumberFormat="1" applyFont="1" applyBorder="1" applyAlignment="1">
      <alignment horizontal="center"/>
    </xf>
    <xf numFmtId="9" fontId="105" fillId="0" borderId="236" xfId="0" applyNumberFormat="1" applyFont="1" applyBorder="1" applyAlignment="1">
      <alignment horizontal="center"/>
    </xf>
    <xf numFmtId="0" fontId="106" fillId="0" borderId="237" xfId="0" applyFont="1" applyBorder="1" applyAlignment="1">
      <alignment horizontal="center"/>
    </xf>
    <xf numFmtId="0" fontId="106" fillId="0" borderId="238" xfId="0" applyFont="1" applyBorder="1" applyAlignment="1">
      <alignment horizontal="center"/>
    </xf>
    <xf numFmtId="0" fontId="106" fillId="0" borderId="239" xfId="0" applyFont="1" applyBorder="1" applyAlignment="1">
      <alignment horizontal="center"/>
    </xf>
    <xf numFmtId="0" fontId="28" fillId="0" borderId="240" xfId="0" applyFont="1" applyBorder="1" applyAlignment="1">
      <alignment horizontal="center"/>
    </xf>
    <xf numFmtId="0" fontId="101" fillId="0" borderId="241" xfId="0" applyFont="1" applyBorder="1" applyAlignment="1">
      <alignment horizontal="center"/>
    </xf>
    <xf numFmtId="0" fontId="107" fillId="0" borderId="241" xfId="0" applyFont="1" applyBorder="1" applyAlignment="1">
      <alignment horizontal="center"/>
    </xf>
    <xf numFmtId="0" fontId="47" fillId="0" borderId="242" xfId="0" applyFont="1" applyBorder="1" applyAlignment="1">
      <alignment horizontal="center"/>
    </xf>
    <xf numFmtId="0" fontId="0" fillId="0" borderId="0" xfId="0" applyBorder="1"/>
    <xf numFmtId="0" fontId="28" fillId="0" borderId="243" xfId="0" applyFont="1" applyBorder="1" applyAlignment="1">
      <alignment horizontal="center"/>
    </xf>
    <xf numFmtId="0" fontId="101" fillId="0" borderId="244" xfId="0" applyFont="1" applyBorder="1" applyAlignment="1">
      <alignment horizontal="center"/>
    </xf>
    <xf numFmtId="0" fontId="107" fillId="0" borderId="244" xfId="0" applyFont="1" applyBorder="1" applyAlignment="1">
      <alignment horizontal="center"/>
    </xf>
    <xf numFmtId="0" fontId="47" fillId="0" borderId="245" xfId="0" applyFont="1" applyBorder="1" applyAlignment="1">
      <alignment horizontal="center"/>
    </xf>
    <xf numFmtId="0" fontId="108" fillId="0" borderId="0" xfId="0" applyFont="1" applyBorder="1"/>
    <xf numFmtId="0" fontId="28" fillId="0" borderId="246" xfId="0" applyFont="1" applyBorder="1" applyAlignment="1">
      <alignment horizontal="center"/>
    </xf>
    <xf numFmtId="0" fontId="101" fillId="0" borderId="247" xfId="0" applyFont="1" applyBorder="1" applyAlignment="1">
      <alignment horizontal="center"/>
    </xf>
    <xf numFmtId="0" fontId="107" fillId="0" borderId="247" xfId="0" applyFont="1" applyBorder="1" applyAlignment="1">
      <alignment horizontal="center"/>
    </xf>
    <xf numFmtId="0" fontId="47" fillId="0" borderId="248" xfId="0" applyFont="1" applyBorder="1" applyAlignment="1">
      <alignment horizontal="center"/>
    </xf>
    <xf numFmtId="1" fontId="51" fillId="0" borderId="263" xfId="0" applyNumberFormat="1" applyFont="1" applyFill="1" applyBorder="1" applyAlignment="1">
      <alignment horizontal="center"/>
    </xf>
    <xf numFmtId="1" fontId="51" fillId="0" borderId="264" xfId="0" applyNumberFormat="1" applyFont="1" applyFill="1" applyBorder="1" applyAlignment="1">
      <alignment horizontal="center"/>
    </xf>
    <xf numFmtId="1" fontId="51" fillId="0" borderId="265" xfId="0" applyNumberFormat="1" applyFont="1" applyFill="1" applyBorder="1" applyAlignment="1">
      <alignment horizontal="center"/>
    </xf>
    <xf numFmtId="0" fontId="46" fillId="0" borderId="0" xfId="0" applyFont="1" applyBorder="1"/>
    <xf numFmtId="9" fontId="100" fillId="0" borderId="280" xfId="0" applyNumberFormat="1" applyFont="1" applyBorder="1" applyAlignment="1">
      <alignment wrapText="1"/>
    </xf>
    <xf numFmtId="0" fontId="0" fillId="0" borderId="449" xfId="0" applyBorder="1"/>
    <xf numFmtId="0" fontId="0" fillId="0" borderId="450" xfId="0" applyBorder="1"/>
    <xf numFmtId="0" fontId="0" fillId="0" borderId="451" xfId="0" applyBorder="1"/>
    <xf numFmtId="0" fontId="0" fillId="0" borderId="294" xfId="0" applyBorder="1"/>
    <xf numFmtId="0" fontId="0" fillId="0" borderId="295" xfId="0" applyBorder="1"/>
    <xf numFmtId="0" fontId="0" fillId="0" borderId="296" xfId="0" applyBorder="1"/>
    <xf numFmtId="0" fontId="0" fillId="0" borderId="452" xfId="0" applyBorder="1"/>
    <xf numFmtId="0" fontId="0" fillId="0" borderId="453" xfId="0" applyBorder="1"/>
    <xf numFmtId="0" fontId="0" fillId="0" borderId="454" xfId="0" applyBorder="1"/>
    <xf numFmtId="0" fontId="44" fillId="16" borderId="476" xfId="0" applyFont="1" applyFill="1" applyBorder="1" applyAlignment="1">
      <alignment vertical="center"/>
    </xf>
    <xf numFmtId="0" fontId="44" fillId="16" borderId="168" xfId="0" applyFont="1" applyFill="1" applyBorder="1" applyAlignment="1">
      <alignment vertical="center"/>
    </xf>
    <xf numFmtId="0" fontId="44" fillId="11" borderId="169" xfId="0" applyFont="1" applyFill="1" applyBorder="1" applyAlignment="1">
      <alignment vertical="center"/>
    </xf>
    <xf numFmtId="0" fontId="44" fillId="11" borderId="168" xfId="0" applyFont="1" applyFill="1" applyBorder="1" applyAlignment="1">
      <alignment vertical="center"/>
    </xf>
    <xf numFmtId="0" fontId="63" fillId="0" borderId="482" xfId="0" applyFont="1" applyBorder="1" applyAlignment="1" applyProtection="1">
      <alignment textRotation="90"/>
      <protection locked="0"/>
    </xf>
    <xf numFmtId="0" fontId="95" fillId="0" borderId="466" xfId="0" applyFont="1" applyBorder="1" applyAlignment="1">
      <alignment horizontal="center" vertical="center" wrapText="1"/>
    </xf>
    <xf numFmtId="0" fontId="95" fillId="0" borderId="467" xfId="0" applyFont="1" applyBorder="1" applyAlignment="1">
      <alignment horizontal="center" vertical="center" wrapText="1"/>
    </xf>
    <xf numFmtId="0" fontId="95" fillId="0" borderId="468" xfId="0" applyFont="1" applyBorder="1" applyAlignment="1">
      <alignment horizontal="center" vertical="center" wrapText="1"/>
    </xf>
    <xf numFmtId="0" fontId="0" fillId="0" borderId="0" xfId="0" applyFont="1"/>
    <xf numFmtId="165" fontId="119" fillId="0" borderId="486" xfId="0" applyNumberFormat="1" applyFont="1" applyBorder="1" applyAlignment="1">
      <alignment vertical="center" textRotation="90"/>
    </xf>
    <xf numFmtId="0" fontId="91" fillId="0" borderId="0" xfId="0" applyFont="1"/>
    <xf numFmtId="9" fontId="71" fillId="0" borderId="484" xfId="0" applyNumberFormat="1" applyFont="1" applyBorder="1" applyAlignment="1">
      <alignment textRotation="90"/>
    </xf>
    <xf numFmtId="165" fontId="120" fillId="0" borderId="486" xfId="0" applyNumberFormat="1" applyFont="1" applyBorder="1" applyAlignment="1">
      <alignment vertical="center" textRotation="90"/>
    </xf>
    <xf numFmtId="165" fontId="37" fillId="0" borderId="0" xfId="0" applyNumberFormat="1" applyFont="1" applyBorder="1" applyAlignment="1">
      <alignment vertical="center"/>
    </xf>
    <xf numFmtId="0" fontId="92" fillId="0" borderId="0" xfId="0" applyFont="1" applyBorder="1" applyAlignment="1">
      <alignment vertical="justify"/>
    </xf>
    <xf numFmtId="9" fontId="122" fillId="0" borderId="479" xfId="0" applyNumberFormat="1" applyFont="1" applyBorder="1" applyAlignment="1" applyProtection="1">
      <alignment textRotation="90"/>
      <protection locked="0"/>
    </xf>
    <xf numFmtId="9" fontId="32" fillId="0" borderId="483" xfId="0" applyNumberFormat="1" applyFont="1" applyBorder="1" applyAlignment="1" applyProtection="1">
      <alignment textRotation="90"/>
      <protection locked="0"/>
    </xf>
    <xf numFmtId="9" fontId="122" fillId="0" borderId="483" xfId="0" applyNumberFormat="1" applyFont="1" applyBorder="1" applyAlignment="1" applyProtection="1">
      <alignment textRotation="90"/>
      <protection locked="0"/>
    </xf>
    <xf numFmtId="9" fontId="126" fillId="0" borderId="205" xfId="0" applyNumberFormat="1" applyFont="1" applyBorder="1" applyAlignment="1">
      <alignment horizontal="center" vertical="center"/>
    </xf>
    <xf numFmtId="165" fontId="0" fillId="0" borderId="0" xfId="0" applyNumberFormat="1"/>
    <xf numFmtId="9" fontId="126" fillId="0" borderId="208" xfId="0" applyNumberFormat="1" applyFont="1" applyBorder="1" applyAlignment="1">
      <alignment horizontal="center" vertical="center" wrapText="1"/>
    </xf>
    <xf numFmtId="0" fontId="48" fillId="0" borderId="164" xfId="0" applyFont="1" applyBorder="1" applyAlignment="1">
      <alignment horizontal="center" vertical="center"/>
    </xf>
    <xf numFmtId="0" fontId="48" fillId="0" borderId="165" xfId="0" applyFont="1" applyBorder="1" applyAlignment="1">
      <alignment horizontal="center" vertical="center"/>
    </xf>
    <xf numFmtId="0" fontId="48" fillId="0" borderId="167" xfId="0" applyFont="1" applyBorder="1" applyAlignment="1">
      <alignment horizontal="center" vertical="center"/>
    </xf>
    <xf numFmtId="0" fontId="44" fillId="16" borderId="168" xfId="0" applyFont="1" applyFill="1" applyBorder="1" applyAlignment="1">
      <alignment horizontal="center" vertical="center"/>
    </xf>
    <xf numFmtId="0" fontId="44" fillId="11" borderId="169" xfId="0" applyFont="1" applyFill="1" applyBorder="1" applyAlignment="1">
      <alignment horizontal="center" vertical="center"/>
    </xf>
    <xf numFmtId="0" fontId="44" fillId="11" borderId="168" xfId="0" applyFont="1" applyFill="1" applyBorder="1" applyAlignment="1">
      <alignment horizontal="center" vertical="center"/>
    </xf>
    <xf numFmtId="0" fontId="99" fillId="16" borderId="169" xfId="0" applyFont="1" applyFill="1" applyBorder="1" applyAlignment="1">
      <alignment horizontal="center" vertical="center" wrapText="1"/>
    </xf>
    <xf numFmtId="0" fontId="99" fillId="16" borderId="168" xfId="0" applyFont="1" applyFill="1" applyBorder="1" applyAlignment="1">
      <alignment horizontal="center" vertical="center" wrapText="1"/>
    </xf>
    <xf numFmtId="0" fontId="99" fillId="16" borderId="170" xfId="0" applyFont="1" applyFill="1" applyBorder="1" applyAlignment="1">
      <alignment horizontal="center" vertical="center" wrapText="1"/>
    </xf>
    <xf numFmtId="0" fontId="44" fillId="17" borderId="171" xfId="0" applyFont="1" applyFill="1" applyBorder="1" applyAlignment="1">
      <alignment horizontal="center" vertical="center"/>
    </xf>
    <xf numFmtId="0" fontId="44" fillId="17" borderId="168" xfId="0" applyFont="1" applyFill="1" applyBorder="1" applyAlignment="1">
      <alignment horizontal="center" vertical="center"/>
    </xf>
    <xf numFmtId="0" fontId="44" fillId="14" borderId="169" xfId="0" applyFont="1" applyFill="1" applyBorder="1" applyAlignment="1">
      <alignment horizontal="center" vertical="center"/>
    </xf>
    <xf numFmtId="0" fontId="44" fillId="14" borderId="168" xfId="0" applyFont="1" applyFill="1" applyBorder="1" applyAlignment="1">
      <alignment horizontal="center" vertical="center"/>
    </xf>
    <xf numFmtId="0" fontId="99" fillId="17" borderId="169" xfId="0" applyFont="1" applyFill="1" applyBorder="1" applyAlignment="1">
      <alignment horizontal="center" vertical="center" wrapText="1"/>
    </xf>
    <xf numFmtId="0" fontId="99" fillId="17" borderId="168" xfId="0" applyFont="1" applyFill="1" applyBorder="1" applyAlignment="1">
      <alignment horizontal="center" vertical="center" wrapText="1"/>
    </xf>
    <xf numFmtId="0" fontId="99" fillId="17" borderId="173" xfId="0" applyFont="1" applyFill="1" applyBorder="1" applyAlignment="1">
      <alignment horizontal="center" vertical="center" wrapText="1"/>
    </xf>
    <xf numFmtId="0" fontId="95" fillId="0" borderId="174" xfId="0" applyFont="1" applyBorder="1" applyAlignment="1">
      <alignment horizontal="center" vertical="center" wrapText="1"/>
    </xf>
    <xf numFmtId="0" fontId="95" fillId="0" borderId="144" xfId="0" applyFont="1" applyBorder="1" applyAlignment="1">
      <alignment horizontal="center" vertical="center" wrapText="1"/>
    </xf>
    <xf numFmtId="0" fontId="95" fillId="0" borderId="145" xfId="0" applyFont="1" applyBorder="1" applyAlignment="1">
      <alignment horizontal="center" vertical="center" wrapText="1"/>
    </xf>
    <xf numFmtId="0" fontId="44" fillId="13" borderId="176" xfId="0" applyFont="1" applyFill="1" applyBorder="1" applyAlignment="1">
      <alignment horizontal="center" vertical="center"/>
    </xf>
    <xf numFmtId="0" fontId="44" fillId="13" borderId="177" xfId="0" applyFont="1" applyFill="1" applyBorder="1" applyAlignment="1">
      <alignment horizontal="center" vertical="center"/>
    </xf>
    <xf numFmtId="0" fontId="44" fillId="12" borderId="179" xfId="0" applyFont="1" applyFill="1" applyBorder="1" applyAlignment="1">
      <alignment horizontal="center" vertical="center"/>
    </xf>
    <xf numFmtId="0" fontId="44" fillId="12" borderId="177" xfId="0" applyFont="1" applyFill="1" applyBorder="1" applyAlignment="1">
      <alignment horizontal="center" vertical="center"/>
    </xf>
    <xf numFmtId="0" fontId="99" fillId="13" borderId="179" xfId="0" applyFont="1" applyFill="1" applyBorder="1" applyAlignment="1">
      <alignment horizontal="center" vertical="center" wrapText="1"/>
    </xf>
    <xf numFmtId="0" fontId="99" fillId="13" borderId="177" xfId="0" applyFont="1" applyFill="1" applyBorder="1" applyAlignment="1">
      <alignment horizontal="center" vertical="center" wrapText="1"/>
    </xf>
    <xf numFmtId="0" fontId="99" fillId="13" borderId="180" xfId="0" applyFont="1" applyFill="1" applyBorder="1" applyAlignment="1">
      <alignment horizontal="center" vertical="center" wrapText="1"/>
    </xf>
    <xf numFmtId="0" fontId="28" fillId="16" borderId="181" xfId="0" applyFont="1" applyFill="1" applyBorder="1" applyAlignment="1">
      <alignment horizontal="center" vertical="center" wrapText="1"/>
    </xf>
    <xf numFmtId="0" fontId="28" fillId="16" borderId="182" xfId="0" applyFont="1" applyFill="1" applyBorder="1" applyAlignment="1">
      <alignment horizontal="center" vertical="center" wrapText="1"/>
    </xf>
    <xf numFmtId="0" fontId="50" fillId="4" borderId="186" xfId="0" applyFont="1" applyFill="1" applyBorder="1" applyAlignment="1">
      <alignment horizontal="center" vertical="center" wrapText="1"/>
    </xf>
    <xf numFmtId="0" fontId="50" fillId="4" borderId="225" xfId="0" applyFont="1" applyFill="1" applyBorder="1" applyAlignment="1">
      <alignment horizontal="center" vertical="center" wrapText="1"/>
    </xf>
    <xf numFmtId="0" fontId="47" fillId="0" borderId="187" xfId="0" applyFont="1" applyBorder="1" applyAlignment="1">
      <alignment horizontal="center" vertical="center" wrapText="1"/>
    </xf>
    <xf numFmtId="0" fontId="47" fillId="0" borderId="188" xfId="0" applyFont="1" applyBorder="1" applyAlignment="1">
      <alignment horizontal="center" vertical="center" wrapText="1"/>
    </xf>
    <xf numFmtId="0" fontId="47" fillId="0" borderId="189" xfId="0" applyFont="1" applyBorder="1" applyAlignment="1">
      <alignment horizontal="center" vertical="center" wrapText="1"/>
    </xf>
    <xf numFmtId="0" fontId="94" fillId="4" borderId="152" xfId="0" applyFont="1" applyFill="1" applyBorder="1" applyAlignment="1">
      <alignment horizontal="center" vertical="center"/>
    </xf>
    <xf numFmtId="0" fontId="40" fillId="4" borderId="152" xfId="0" applyFont="1" applyFill="1" applyBorder="1" applyAlignment="1">
      <alignment horizontal="center" vertical="center"/>
    </xf>
    <xf numFmtId="0" fontId="96" fillId="12" borderId="156" xfId="0" applyFont="1" applyFill="1" applyBorder="1" applyAlignment="1">
      <alignment horizontal="center" vertical="center"/>
    </xf>
    <xf numFmtId="0" fontId="97" fillId="13" borderId="158" xfId="0" applyFont="1" applyFill="1" applyBorder="1" applyAlignment="1">
      <alignment horizontal="center" vertical="center"/>
    </xf>
    <xf numFmtId="0" fontId="97" fillId="13" borderId="159" xfId="0" applyFont="1" applyFill="1" applyBorder="1" applyAlignment="1">
      <alignment horizontal="center" vertical="center"/>
    </xf>
    <xf numFmtId="0" fontId="97" fillId="13" borderId="160" xfId="0" applyFont="1" applyFill="1" applyBorder="1" applyAlignment="1">
      <alignment horizontal="center" vertical="center"/>
    </xf>
    <xf numFmtId="0" fontId="42" fillId="14" borderId="158" xfId="0" applyFont="1" applyFill="1" applyBorder="1" applyAlignment="1">
      <alignment horizontal="center" vertical="center"/>
    </xf>
    <xf numFmtId="0" fontId="42" fillId="14" borderId="159" xfId="0" applyFont="1" applyFill="1" applyBorder="1" applyAlignment="1">
      <alignment horizontal="center" vertical="center"/>
    </xf>
    <xf numFmtId="0" fontId="42" fillId="14" borderId="160" xfId="0" applyFont="1" applyFill="1" applyBorder="1" applyAlignment="1">
      <alignment horizontal="center" vertical="center"/>
    </xf>
    <xf numFmtId="0" fontId="98" fillId="15" borderId="161" xfId="0" applyFont="1" applyFill="1" applyBorder="1" applyAlignment="1">
      <alignment horizontal="center" vertical="center"/>
    </xf>
    <xf numFmtId="0" fontId="98" fillId="15" borderId="162" xfId="0" applyFont="1" applyFill="1" applyBorder="1" applyAlignment="1">
      <alignment horizontal="center" vertical="center"/>
    </xf>
    <xf numFmtId="0" fontId="98" fillId="15" borderId="163" xfId="0" applyFont="1" applyFill="1" applyBorder="1" applyAlignment="1">
      <alignment horizontal="center" vertical="center"/>
    </xf>
    <xf numFmtId="0" fontId="10" fillId="0" borderId="196" xfId="0" applyFont="1" applyBorder="1" applyAlignment="1">
      <alignment horizontal="center" vertical="center"/>
    </xf>
    <xf numFmtId="0" fontId="10" fillId="0" borderId="197" xfId="0" applyFont="1" applyBorder="1" applyAlignment="1">
      <alignment horizontal="center" vertical="center"/>
    </xf>
    <xf numFmtId="0" fontId="10" fillId="0" borderId="198" xfId="0" applyFont="1" applyBorder="1" applyAlignment="1">
      <alignment horizontal="center" vertical="center"/>
    </xf>
    <xf numFmtId="0" fontId="11" fillId="0" borderId="199" xfId="0" applyFont="1" applyBorder="1" applyAlignment="1">
      <alignment horizontal="center" vertical="center"/>
    </xf>
    <xf numFmtId="0" fontId="11" fillId="0" borderId="200" xfId="0" applyFont="1" applyBorder="1" applyAlignment="1">
      <alignment horizontal="center" vertical="center"/>
    </xf>
    <xf numFmtId="0" fontId="11" fillId="0" borderId="201" xfId="0" applyFont="1" applyBorder="1" applyAlignment="1">
      <alignment horizontal="center" vertical="center"/>
    </xf>
    <xf numFmtId="0" fontId="48" fillId="0" borderId="202" xfId="0" applyFont="1" applyBorder="1" applyAlignment="1">
      <alignment horizontal="center" vertical="center"/>
    </xf>
    <xf numFmtId="0" fontId="48" fillId="0" borderId="203" xfId="0" applyFont="1" applyBorder="1" applyAlignment="1">
      <alignment horizontal="center" vertical="center"/>
    </xf>
    <xf numFmtId="0" fontId="48" fillId="0" borderId="204" xfId="0" applyFont="1" applyBorder="1" applyAlignment="1">
      <alignment horizontal="center" vertical="center"/>
    </xf>
    <xf numFmtId="0" fontId="47" fillId="0" borderId="190" xfId="0" applyFont="1" applyBorder="1" applyAlignment="1">
      <alignment horizontal="center" vertical="center"/>
    </xf>
    <xf numFmtId="0" fontId="47" fillId="0" borderId="191" xfId="0" applyFont="1" applyBorder="1" applyAlignment="1">
      <alignment horizontal="center" vertical="center"/>
    </xf>
    <xf numFmtId="0" fontId="47" fillId="0" borderId="192" xfId="0" applyFont="1" applyBorder="1" applyAlignment="1">
      <alignment horizontal="center" vertical="center"/>
    </xf>
    <xf numFmtId="0" fontId="28" fillId="18" borderId="193" xfId="0" applyFont="1" applyFill="1" applyBorder="1" applyAlignment="1">
      <alignment horizontal="center" vertical="center" wrapText="1"/>
    </xf>
    <xf numFmtId="0" fontId="28" fillId="18" borderId="194" xfId="0" applyFont="1" applyFill="1" applyBorder="1" applyAlignment="1">
      <alignment horizontal="center" vertical="center" wrapText="1"/>
    </xf>
    <xf numFmtId="0" fontId="101" fillId="4" borderId="193" xfId="0" applyFont="1" applyFill="1" applyBorder="1" applyAlignment="1">
      <alignment horizontal="center" vertical="center" wrapText="1"/>
    </xf>
    <xf numFmtId="0" fontId="101" fillId="4" borderId="194" xfId="0" applyFont="1" applyFill="1" applyBorder="1" applyAlignment="1">
      <alignment horizontal="center" vertical="center" wrapText="1"/>
    </xf>
    <xf numFmtId="0" fontId="95" fillId="12" borderId="193" xfId="0" applyFont="1" applyFill="1" applyBorder="1" applyAlignment="1">
      <alignment horizontal="center" vertical="center" wrapText="1"/>
    </xf>
    <xf numFmtId="0" fontId="95" fillId="12" borderId="194" xfId="0" applyFont="1" applyFill="1" applyBorder="1" applyAlignment="1">
      <alignment horizontal="center" vertical="center" wrapText="1"/>
    </xf>
    <xf numFmtId="0" fontId="52" fillId="0" borderId="161" xfId="0" applyFont="1" applyBorder="1" applyAlignment="1">
      <alignment horizontal="center" vertical="center" wrapText="1"/>
    </xf>
    <xf numFmtId="0" fontId="52" fillId="0" borderId="162" xfId="0" applyFont="1" applyBorder="1" applyAlignment="1">
      <alignment horizontal="center" vertical="center" wrapText="1"/>
    </xf>
    <xf numFmtId="0" fontId="52" fillId="0" borderId="163" xfId="0" applyFont="1" applyBorder="1" applyAlignment="1">
      <alignment horizontal="center" vertical="center" wrapText="1"/>
    </xf>
    <xf numFmtId="9" fontId="102" fillId="0" borderId="205" xfId="0" applyNumberFormat="1" applyFont="1" applyBorder="1" applyAlignment="1">
      <alignment horizontal="center" vertical="center"/>
    </xf>
    <xf numFmtId="0" fontId="102" fillId="0" borderId="205" xfId="0" applyFont="1" applyBorder="1" applyAlignment="1">
      <alignment horizontal="center" vertical="center"/>
    </xf>
    <xf numFmtId="0" fontId="102" fillId="0" borderId="205" xfId="0" applyFont="1" applyBorder="1" applyAlignment="1">
      <alignment horizontal="left" vertical="center"/>
    </xf>
    <xf numFmtId="0" fontId="102" fillId="0" borderId="206" xfId="0" applyFont="1" applyBorder="1" applyAlignment="1">
      <alignment horizontal="left" vertical="center"/>
    </xf>
    <xf numFmtId="9" fontId="102" fillId="0" borderId="208" xfId="0" applyNumberFormat="1" applyFont="1" applyBorder="1" applyAlignment="1">
      <alignment horizontal="center" vertical="center" wrapText="1"/>
    </xf>
    <xf numFmtId="9" fontId="102" fillId="0" borderId="209" xfId="0" applyNumberFormat="1" applyFont="1" applyBorder="1" applyAlignment="1">
      <alignment horizontal="center" vertical="center"/>
    </xf>
    <xf numFmtId="0" fontId="102" fillId="0" borderId="209" xfId="0" applyFont="1" applyBorder="1" applyAlignment="1">
      <alignment horizontal="center" vertical="center"/>
    </xf>
    <xf numFmtId="0" fontId="102" fillId="0" borderId="210" xfId="0" applyFont="1" applyBorder="1" applyAlignment="1">
      <alignment horizontal="center" vertical="center"/>
    </xf>
    <xf numFmtId="9" fontId="102" fillId="0" borderId="212" xfId="0" applyNumberFormat="1" applyFont="1" applyBorder="1" applyAlignment="1">
      <alignment horizontal="center" vertical="center"/>
    </xf>
    <xf numFmtId="0" fontId="102" fillId="0" borderId="209" xfId="0" applyFont="1" applyBorder="1" applyAlignment="1">
      <alignment horizontal="left" vertical="center"/>
    </xf>
    <xf numFmtId="0" fontId="102" fillId="0" borderId="213" xfId="0" applyFont="1" applyBorder="1" applyAlignment="1">
      <alignment horizontal="left" vertical="center"/>
    </xf>
    <xf numFmtId="9" fontId="102" fillId="0" borderId="217" xfId="0" applyNumberFormat="1" applyFont="1" applyBorder="1" applyAlignment="1">
      <alignment horizontal="center" vertical="center"/>
    </xf>
    <xf numFmtId="9" fontId="51" fillId="17" borderId="221" xfId="0" applyNumberFormat="1" applyFont="1" applyFill="1" applyBorder="1" applyAlignment="1">
      <alignment horizontal="center" vertical="center"/>
    </xf>
    <xf numFmtId="9" fontId="51" fillId="17" borderId="222" xfId="0" applyNumberFormat="1" applyFont="1" applyFill="1" applyBorder="1" applyAlignment="1">
      <alignment horizontal="center" vertical="center"/>
    </xf>
    <xf numFmtId="9" fontId="102" fillId="13" borderId="223" xfId="0" applyNumberFormat="1" applyFont="1" applyFill="1" applyBorder="1" applyAlignment="1">
      <alignment horizontal="center" vertical="center"/>
    </xf>
    <xf numFmtId="9" fontId="102" fillId="13" borderId="224" xfId="0" applyNumberFormat="1" applyFont="1" applyFill="1" applyBorder="1" applyAlignment="1">
      <alignment horizontal="center" vertical="center"/>
    </xf>
    <xf numFmtId="9" fontId="46" fillId="0" borderId="274" xfId="0" applyNumberFormat="1" applyFont="1" applyBorder="1" applyAlignment="1">
      <alignment horizontal="center" vertical="center"/>
    </xf>
    <xf numFmtId="0" fontId="46" fillId="0" borderId="275" xfId="0" applyFont="1" applyBorder="1" applyAlignment="1">
      <alignment horizontal="center" vertical="center"/>
    </xf>
    <xf numFmtId="9" fontId="10" fillId="0" borderId="276" xfId="0" applyNumberFormat="1" applyFont="1" applyBorder="1" applyAlignment="1">
      <alignment horizontal="center" vertical="center"/>
    </xf>
    <xf numFmtId="0" fontId="10" fillId="0" borderId="277" xfId="0" applyFont="1" applyBorder="1" applyAlignment="1">
      <alignment horizontal="center" vertical="center"/>
    </xf>
    <xf numFmtId="9" fontId="46" fillId="0" borderId="278" xfId="0" applyNumberFormat="1" applyFont="1" applyBorder="1" applyAlignment="1">
      <alignment horizontal="center" vertical="center"/>
    </xf>
    <xf numFmtId="0" fontId="46" fillId="0" borderId="279" xfId="0" applyFont="1" applyBorder="1" applyAlignment="1">
      <alignment horizontal="center" vertical="center"/>
    </xf>
    <xf numFmtId="9" fontId="102" fillId="16" borderId="219" xfId="0" applyNumberFormat="1" applyFont="1" applyFill="1" applyBorder="1" applyAlignment="1">
      <alignment horizontal="center" vertical="center"/>
    </xf>
    <xf numFmtId="9" fontId="102" fillId="16" borderId="220" xfId="0" applyNumberFormat="1" applyFont="1" applyFill="1" applyBorder="1" applyAlignment="1">
      <alignment horizontal="center" vertical="center"/>
    </xf>
    <xf numFmtId="0" fontId="45" fillId="17" borderId="183" xfId="0" applyFont="1" applyFill="1" applyBorder="1" applyAlignment="1">
      <alignment horizontal="center" vertical="center" wrapText="1"/>
    </xf>
    <xf numFmtId="0" fontId="45" fillId="17" borderId="150" xfId="0" applyFont="1" applyFill="1" applyBorder="1" applyAlignment="1">
      <alignment horizontal="center" vertical="center" wrapText="1"/>
    </xf>
    <xf numFmtId="0" fontId="95" fillId="13" borderId="184" xfId="0" applyFont="1" applyFill="1" applyBorder="1" applyAlignment="1">
      <alignment horizontal="center" vertical="center" wrapText="1"/>
    </xf>
    <xf numFmtId="0" fontId="95" fillId="13" borderId="185" xfId="0" applyFont="1" applyFill="1" applyBorder="1" applyAlignment="1">
      <alignment horizontal="center" vertical="center" wrapText="1"/>
    </xf>
    <xf numFmtId="0" fontId="3" fillId="0" borderId="499" xfId="0" applyFont="1" applyBorder="1"/>
    <xf numFmtId="0" fontId="0" fillId="0" borderId="15" xfId="0" applyBorder="1"/>
    <xf numFmtId="0" fontId="0" fillId="0" borderId="501" xfId="0" applyBorder="1"/>
    <xf numFmtId="0" fontId="128" fillId="0" borderId="0" xfId="0" applyFont="1"/>
    <xf numFmtId="0" fontId="95" fillId="0" borderId="434" xfId="0" applyFont="1" applyBorder="1" applyAlignment="1">
      <alignment horizontal="center" vertical="center" wrapText="1"/>
    </xf>
    <xf numFmtId="0" fontId="95" fillId="0" borderId="162" xfId="0" applyFont="1" applyBorder="1" applyAlignment="1">
      <alignment horizontal="center" vertical="center" wrapText="1"/>
    </xf>
    <xf numFmtId="0" fontId="24" fillId="0" borderId="36" xfId="0" applyFont="1" applyBorder="1" applyAlignment="1" applyProtection="1">
      <alignment horizontal="center"/>
      <protection locked="0"/>
    </xf>
    <xf numFmtId="0" fontId="24" fillId="0" borderId="37" xfId="0" applyFont="1" applyBorder="1" applyAlignment="1" applyProtection="1">
      <alignment horizontal="center"/>
      <protection locked="0"/>
    </xf>
    <xf numFmtId="0" fontId="24" fillId="0" borderId="39" xfId="0" applyFont="1" applyBorder="1" applyAlignment="1" applyProtection="1">
      <alignment horizontal="center"/>
      <protection locked="0"/>
    </xf>
    <xf numFmtId="9" fontId="122" fillId="0" borderId="477" xfId="0" applyNumberFormat="1" applyFont="1" applyBorder="1" applyAlignment="1" applyProtection="1">
      <alignment horizontal="center" vertical="center" textRotation="90"/>
      <protection locked="0"/>
    </xf>
    <xf numFmtId="0" fontId="122" fillId="0" borderId="478" xfId="0" applyFont="1" applyBorder="1" applyAlignment="1" applyProtection="1">
      <alignment horizontal="center" vertical="center" textRotation="90"/>
      <protection locked="0"/>
    </xf>
    <xf numFmtId="0" fontId="122" fillId="0" borderId="480" xfId="0" applyFont="1" applyBorder="1" applyAlignment="1" applyProtection="1">
      <alignment horizontal="center" vertical="center" textRotation="90"/>
      <protection locked="0"/>
    </xf>
    <xf numFmtId="9" fontId="122" fillId="0" borderId="481" xfId="0" applyNumberFormat="1" applyFont="1" applyBorder="1" applyAlignment="1" applyProtection="1">
      <alignment horizontal="center" vertical="center" textRotation="90"/>
      <protection locked="0"/>
    </xf>
    <xf numFmtId="9" fontId="122" fillId="0" borderId="482" xfId="0" applyNumberFormat="1" applyFont="1" applyBorder="1" applyAlignment="1" applyProtection="1">
      <alignment horizontal="center" vertical="center" textRotation="90"/>
      <protection locked="0"/>
    </xf>
    <xf numFmtId="0" fontId="122" fillId="0" borderId="482" xfId="0" applyFont="1" applyBorder="1" applyAlignment="1" applyProtection="1">
      <alignment horizontal="center" vertical="center" textRotation="90"/>
      <protection locked="0"/>
    </xf>
    <xf numFmtId="0" fontId="32" fillId="0" borderId="69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165" fontId="24" fillId="0" borderId="495" xfId="0" applyNumberFormat="1" applyFont="1" applyBorder="1" applyAlignment="1" applyProtection="1">
      <alignment horizontal="center"/>
      <protection locked="0"/>
    </xf>
    <xf numFmtId="165" fontId="24" fillId="0" borderId="48" xfId="0" applyNumberFormat="1" applyFont="1" applyBorder="1" applyAlignment="1" applyProtection="1">
      <alignment horizontal="center"/>
      <protection locked="0"/>
    </xf>
    <xf numFmtId="165" fontId="24" fillId="0" borderId="49" xfId="0" applyNumberFormat="1" applyFont="1" applyBorder="1" applyAlignment="1" applyProtection="1">
      <alignment horizontal="center"/>
      <protection locked="0"/>
    </xf>
    <xf numFmtId="0" fontId="22" fillId="0" borderId="44" xfId="0" applyFont="1" applyBorder="1" applyAlignment="1">
      <alignment horizontal="left" wrapText="1"/>
    </xf>
    <xf numFmtId="0" fontId="22" fillId="0" borderId="45" xfId="0" applyFont="1" applyBorder="1" applyAlignment="1">
      <alignment horizontal="left" wrapText="1"/>
    </xf>
    <xf numFmtId="0" fontId="22" fillId="0" borderId="46" xfId="0" applyFont="1" applyBorder="1" applyAlignment="1">
      <alignment horizontal="left" wrapText="1"/>
    </xf>
    <xf numFmtId="165" fontId="24" fillId="0" borderId="47" xfId="0" applyNumberFormat="1" applyFont="1" applyBorder="1" applyAlignment="1" applyProtection="1">
      <alignment horizontal="center"/>
      <protection locked="0"/>
    </xf>
    <xf numFmtId="0" fontId="26" fillId="0" borderId="52" xfId="0" applyFont="1" applyBorder="1" applyAlignment="1" applyProtection="1">
      <alignment horizontal="center"/>
      <protection locked="0"/>
    </xf>
    <xf numFmtId="0" fontId="26" fillId="0" borderId="53" xfId="0" applyFont="1" applyBorder="1" applyAlignment="1" applyProtection="1">
      <alignment horizontal="center"/>
      <protection locked="0"/>
    </xf>
    <xf numFmtId="0" fontId="83" fillId="0" borderId="69" xfId="0" applyFont="1" applyBorder="1" applyAlignment="1">
      <alignment horizontal="center" vertical="center" wrapText="1"/>
    </xf>
    <xf numFmtId="0" fontId="83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0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1" fillId="5" borderId="7" xfId="0" applyFont="1" applyFill="1" applyBorder="1" applyAlignment="1">
      <alignment horizontal="center"/>
    </xf>
    <xf numFmtId="0" fontId="11" fillId="5" borderId="8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8" fillId="10" borderId="0" xfId="0" applyFont="1" applyFill="1" applyAlignment="1">
      <alignment horizontal="left"/>
    </xf>
    <xf numFmtId="0" fontId="15" fillId="0" borderId="0" xfId="0" applyFont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67" fillId="10" borderId="0" xfId="0" applyFont="1" applyFill="1" applyAlignment="1">
      <alignment horizontal="center"/>
    </xf>
    <xf numFmtId="0" fontId="4" fillId="10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21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Border="1" applyAlignment="1">
      <alignment horizontal="center"/>
    </xf>
    <xf numFmtId="164" fontId="7" fillId="0" borderId="9" xfId="0" applyNumberFormat="1" applyFont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164" fontId="7" fillId="0" borderId="11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69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8" fillId="3" borderId="18" xfId="0" applyFont="1" applyFill="1" applyBorder="1" applyAlignment="1">
      <alignment horizontal="center" vertical="justify"/>
    </xf>
    <xf numFmtId="0" fontId="18" fillId="3" borderId="19" xfId="0" applyFont="1" applyFill="1" applyBorder="1" applyAlignment="1">
      <alignment horizontal="center" vertical="justify"/>
    </xf>
    <xf numFmtId="0" fontId="18" fillId="3" borderId="20" xfId="0" applyFont="1" applyFill="1" applyBorder="1" applyAlignment="1">
      <alignment horizontal="center" vertical="justify"/>
    </xf>
    <xf numFmtId="0" fontId="18" fillId="3" borderId="21" xfId="0" applyFont="1" applyFill="1" applyBorder="1" applyAlignment="1">
      <alignment horizontal="center" vertical="justify"/>
    </xf>
    <xf numFmtId="0" fontId="18" fillId="3" borderId="0" xfId="0" applyFont="1" applyFill="1" applyBorder="1" applyAlignment="1">
      <alignment horizontal="center" vertical="justify"/>
    </xf>
    <xf numFmtId="0" fontId="18" fillId="3" borderId="22" xfId="0" applyFont="1" applyFill="1" applyBorder="1" applyAlignment="1">
      <alignment horizontal="center" vertical="justify"/>
    </xf>
    <xf numFmtId="0" fontId="18" fillId="3" borderId="29" xfId="0" applyFont="1" applyFill="1" applyBorder="1" applyAlignment="1">
      <alignment horizontal="center" vertical="justify"/>
    </xf>
    <xf numFmtId="0" fontId="18" fillId="3" borderId="30" xfId="0" applyFont="1" applyFill="1" applyBorder="1" applyAlignment="1">
      <alignment horizontal="center" vertical="justify"/>
    </xf>
    <xf numFmtId="0" fontId="18" fillId="3" borderId="31" xfId="0" applyFont="1" applyFill="1" applyBorder="1" applyAlignment="1">
      <alignment horizontal="center" vertical="justify"/>
    </xf>
    <xf numFmtId="0" fontId="19" fillId="2" borderId="23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horizontal="center" vertical="center"/>
    </xf>
    <xf numFmtId="0" fontId="14" fillId="0" borderId="497" xfId="0" applyFont="1" applyBorder="1" applyAlignment="1">
      <alignment horizontal="center"/>
    </xf>
    <xf numFmtId="0" fontId="71" fillId="0" borderId="13" xfId="0" applyFont="1" applyBorder="1" applyAlignment="1">
      <alignment horizontal="center"/>
    </xf>
    <xf numFmtId="0" fontId="71" fillId="0" borderId="14" xfId="0" applyFont="1" applyBorder="1" applyAlignment="1">
      <alignment horizontal="center"/>
    </xf>
    <xf numFmtId="0" fontId="71" fillId="0" borderId="16" xfId="0" applyFont="1" applyBorder="1" applyAlignment="1">
      <alignment horizontal="center"/>
    </xf>
    <xf numFmtId="0" fontId="71" fillId="0" borderId="502" xfId="0" applyFont="1" applyBorder="1" applyAlignment="1">
      <alignment horizontal="center"/>
    </xf>
    <xf numFmtId="0" fontId="90" fillId="0" borderId="63" xfId="0" applyFont="1" applyBorder="1" applyAlignment="1">
      <alignment horizontal="center" vertical="justify"/>
    </xf>
    <xf numFmtId="0" fontId="90" fillId="0" borderId="64" xfId="0" applyFont="1" applyBorder="1" applyAlignment="1">
      <alignment horizontal="center" vertical="justify"/>
    </xf>
    <xf numFmtId="0" fontId="90" fillId="0" borderId="65" xfId="0" applyFont="1" applyBorder="1" applyAlignment="1">
      <alignment horizontal="center" vertical="justify"/>
    </xf>
    <xf numFmtId="0" fontId="90" fillId="0" borderId="141" xfId="0" applyFont="1" applyBorder="1" applyAlignment="1">
      <alignment horizontal="center" vertical="justify"/>
    </xf>
    <xf numFmtId="0" fontId="90" fillId="0" borderId="0" xfId="0" applyFont="1" applyBorder="1" applyAlignment="1">
      <alignment horizontal="center" vertical="justify"/>
    </xf>
    <xf numFmtId="0" fontId="90" fillId="0" borderId="142" xfId="0" applyFont="1" applyBorder="1" applyAlignment="1">
      <alignment horizontal="center" vertical="justify"/>
    </xf>
    <xf numFmtId="0" fontId="90" fillId="0" borderId="143" xfId="0" applyFont="1" applyBorder="1" applyAlignment="1">
      <alignment horizontal="center" vertical="justify"/>
    </xf>
    <xf numFmtId="0" fontId="90" fillId="0" borderId="144" xfId="0" applyFont="1" applyBorder="1" applyAlignment="1">
      <alignment horizontal="center" vertical="justify"/>
    </xf>
    <xf numFmtId="0" fontId="90" fillId="0" borderId="145" xfId="0" applyFont="1" applyBorder="1" applyAlignment="1">
      <alignment horizontal="center" vertical="justify"/>
    </xf>
    <xf numFmtId="0" fontId="12" fillId="0" borderId="36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0" fontId="20" fillId="0" borderId="36" xfId="0" applyFont="1" applyBorder="1" applyAlignment="1">
      <alignment horizontal="center"/>
    </xf>
    <xf numFmtId="0" fontId="20" fillId="0" borderId="37" xfId="0" applyFont="1" applyBorder="1" applyAlignment="1">
      <alignment horizontal="center"/>
    </xf>
    <xf numFmtId="0" fontId="20" fillId="0" borderId="38" xfId="0" applyFont="1" applyBorder="1" applyAlignment="1">
      <alignment horizontal="center"/>
    </xf>
    <xf numFmtId="0" fontId="21" fillId="0" borderId="37" xfId="0" applyFont="1" applyBorder="1" applyAlignment="1">
      <alignment horizontal="center"/>
    </xf>
    <xf numFmtId="0" fontId="21" fillId="0" borderId="39" xfId="0" applyFont="1" applyBorder="1" applyAlignment="1">
      <alignment horizontal="center"/>
    </xf>
    <xf numFmtId="0" fontId="7" fillId="0" borderId="41" xfId="0" applyFont="1" applyBorder="1" applyAlignment="1">
      <alignment horizontal="left"/>
    </xf>
    <xf numFmtId="0" fontId="7" fillId="0" borderId="42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87" fillId="10" borderId="0" xfId="0" applyFont="1" applyFill="1" applyAlignment="1">
      <alignment horizontal="left"/>
    </xf>
    <xf numFmtId="0" fontId="17" fillId="2" borderId="0" xfId="0" applyFont="1" applyFill="1" applyAlignment="1">
      <alignment horizontal="center"/>
    </xf>
    <xf numFmtId="0" fontId="125" fillId="2" borderId="182" xfId="0" applyFont="1" applyFill="1" applyBorder="1" applyAlignment="1">
      <alignment horizontal="center" textRotation="90"/>
    </xf>
    <xf numFmtId="0" fontId="125" fillId="2" borderId="485" xfId="0" applyFont="1" applyFill="1" applyBorder="1" applyAlignment="1">
      <alignment horizontal="center" textRotation="90"/>
    </xf>
    <xf numFmtId="0" fontId="124" fillId="0" borderId="0" xfId="0" applyFont="1" applyBorder="1" applyAlignment="1">
      <alignment horizontal="center"/>
    </xf>
    <xf numFmtId="0" fontId="124" fillId="0" borderId="500" xfId="0" applyFont="1" applyBorder="1" applyAlignment="1">
      <alignment horizontal="center"/>
    </xf>
    <xf numFmtId="0" fontId="0" fillId="0" borderId="295" xfId="0" applyBorder="1" applyAlignment="1">
      <alignment vertical="center" textRotation="90"/>
    </xf>
    <xf numFmtId="0" fontId="0" fillId="0" borderId="503" xfId="0" applyBorder="1" applyAlignment="1">
      <alignment vertical="center" textRotation="90"/>
    </xf>
    <xf numFmtId="0" fontId="0" fillId="0" borderId="504" xfId="0" applyBorder="1" applyAlignment="1">
      <alignment vertical="center" textRotation="90"/>
    </xf>
    <xf numFmtId="165" fontId="127" fillId="0" borderId="499" xfId="0" applyNumberFormat="1" applyFont="1" applyBorder="1" applyAlignment="1">
      <alignment horizontal="center"/>
    </xf>
    <xf numFmtId="0" fontId="127" fillId="0" borderId="505" xfId="0" applyFont="1" applyBorder="1" applyAlignment="1">
      <alignment horizontal="center"/>
    </xf>
    <xf numFmtId="0" fontId="127" fillId="0" borderId="506" xfId="0" applyFont="1" applyBorder="1" applyAlignment="1">
      <alignment horizontal="center"/>
    </xf>
    <xf numFmtId="0" fontId="23" fillId="4" borderId="43" xfId="0" applyFont="1" applyFill="1" applyBorder="1" applyAlignment="1">
      <alignment horizontal="center" vertical="center" textRotation="90"/>
    </xf>
    <xf numFmtId="0" fontId="23" fillId="4" borderId="50" xfId="0" applyFont="1" applyFill="1" applyBorder="1" applyAlignment="1">
      <alignment horizontal="center" vertical="center" textRotation="90"/>
    </xf>
    <xf numFmtId="165" fontId="24" fillId="0" borderId="496" xfId="0" applyNumberFormat="1" applyFont="1" applyBorder="1" applyAlignment="1" applyProtection="1">
      <alignment horizontal="center"/>
      <protection locked="0"/>
    </xf>
    <xf numFmtId="165" fontId="24" fillId="0" borderId="492" xfId="0" applyNumberFormat="1" applyFont="1" applyBorder="1" applyAlignment="1" applyProtection="1">
      <alignment horizontal="center"/>
      <protection locked="0"/>
    </xf>
    <xf numFmtId="165" fontId="24" fillId="0" borderId="493" xfId="0" applyNumberFormat="1" applyFont="1" applyBorder="1" applyAlignment="1" applyProtection="1">
      <alignment horizontal="center"/>
      <protection locked="0"/>
    </xf>
    <xf numFmtId="0" fontId="23" fillId="4" borderId="51" xfId="0" applyFont="1" applyFill="1" applyBorder="1" applyAlignment="1">
      <alignment horizontal="center" vertical="center" textRotation="90"/>
    </xf>
    <xf numFmtId="165" fontId="24" fillId="0" borderId="494" xfId="0" applyNumberFormat="1" applyFont="1" applyBorder="1" applyAlignment="1" applyProtection="1">
      <alignment horizontal="center"/>
      <protection locked="0"/>
    </xf>
    <xf numFmtId="165" fontId="7" fillId="0" borderId="490" xfId="0" applyNumberFormat="1" applyFont="1" applyBorder="1" applyAlignment="1" applyProtection="1">
      <alignment horizontal="center"/>
      <protection locked="0"/>
    </xf>
    <xf numFmtId="165" fontId="7" fillId="0" borderId="49" xfId="0" applyNumberFormat="1" applyFont="1" applyBorder="1" applyAlignment="1" applyProtection="1">
      <alignment horizontal="center"/>
      <protection locked="0"/>
    </xf>
    <xf numFmtId="0" fontId="7" fillId="5" borderId="54" xfId="0" applyFont="1" applyFill="1" applyBorder="1" applyAlignment="1">
      <alignment horizontal="center"/>
    </xf>
    <xf numFmtId="0" fontId="7" fillId="5" borderId="55" xfId="0" applyFont="1" applyFill="1" applyBorder="1" applyAlignment="1">
      <alignment horizontal="center"/>
    </xf>
    <xf numFmtId="0" fontId="7" fillId="5" borderId="56" xfId="0" applyFont="1" applyFill="1" applyBorder="1" applyAlignment="1">
      <alignment horizont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165" fontId="24" fillId="0" borderId="48" xfId="0" applyNumberFormat="1" applyFont="1" applyBorder="1" applyAlignment="1">
      <alignment horizontal="center"/>
    </xf>
    <xf numFmtId="165" fontId="24" fillId="0" borderId="49" xfId="0" applyNumberFormat="1" applyFont="1" applyBorder="1" applyAlignment="1">
      <alignment horizontal="center"/>
    </xf>
    <xf numFmtId="0" fontId="24" fillId="0" borderId="36" xfId="0" applyFont="1" applyBorder="1" applyAlignment="1">
      <alignment horizontal="center"/>
    </xf>
    <xf numFmtId="0" fontId="24" fillId="0" borderId="37" xfId="0" applyFont="1" applyBorder="1" applyAlignment="1">
      <alignment horizontal="center"/>
    </xf>
    <xf numFmtId="0" fontId="24" fillId="0" borderId="39" xfId="0" applyFont="1" applyBorder="1" applyAlignment="1">
      <alignment horizontal="center"/>
    </xf>
    <xf numFmtId="165" fontId="24" fillId="0" borderId="492" xfId="0" applyNumberFormat="1" applyFont="1" applyBorder="1" applyAlignment="1">
      <alignment horizontal="center"/>
    </xf>
    <xf numFmtId="165" fontId="24" fillId="0" borderId="493" xfId="0" applyNumberFormat="1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165" fontId="24" fillId="0" borderId="47" xfId="0" applyNumberFormat="1" applyFont="1" applyBorder="1" applyAlignment="1">
      <alignment horizontal="center"/>
    </xf>
    <xf numFmtId="0" fontId="1" fillId="0" borderId="44" xfId="0" applyFont="1" applyBorder="1" applyAlignment="1">
      <alignment horizontal="left" wrapText="1"/>
    </xf>
    <xf numFmtId="0" fontId="1" fillId="0" borderId="45" xfId="0" applyFont="1" applyBorder="1" applyAlignment="1">
      <alignment horizontal="left" wrapText="1"/>
    </xf>
    <xf numFmtId="0" fontId="1" fillId="0" borderId="46" xfId="0" applyFont="1" applyBorder="1" applyAlignment="1">
      <alignment horizontal="left" wrapText="1"/>
    </xf>
    <xf numFmtId="0" fontId="26" fillId="0" borderId="52" xfId="0" applyFont="1" applyBorder="1" applyAlignment="1">
      <alignment horizontal="center"/>
    </xf>
    <xf numFmtId="0" fontId="26" fillId="0" borderId="53" xfId="0" applyFont="1" applyBorder="1" applyAlignment="1">
      <alignment horizontal="center"/>
    </xf>
    <xf numFmtId="0" fontId="75" fillId="0" borderId="90" xfId="0" applyFont="1" applyBorder="1" applyAlignment="1">
      <alignment horizontal="center" vertical="justify"/>
    </xf>
    <xf numFmtId="0" fontId="75" fillId="0" borderId="91" xfId="0" applyFont="1" applyBorder="1" applyAlignment="1">
      <alignment horizontal="center" vertical="justify"/>
    </xf>
    <xf numFmtId="165" fontId="7" fillId="0" borderId="47" xfId="0" applyNumberFormat="1" applyFont="1" applyBorder="1" applyAlignment="1" applyProtection="1">
      <alignment horizontal="center"/>
      <protection locked="0"/>
    </xf>
    <xf numFmtId="165" fontId="7" fillId="0" borderId="48" xfId="0" applyNumberFormat="1" applyFont="1" applyBorder="1" applyAlignment="1" applyProtection="1">
      <alignment horizontal="center"/>
      <protection locked="0"/>
    </xf>
    <xf numFmtId="165" fontId="123" fillId="2" borderId="491" xfId="0" applyNumberFormat="1" applyFont="1" applyFill="1" applyBorder="1" applyAlignment="1" applyProtection="1">
      <alignment horizontal="center"/>
      <protection locked="0"/>
    </xf>
    <xf numFmtId="165" fontId="123" fillId="2" borderId="492" xfId="0" applyNumberFormat="1" applyFont="1" applyFill="1" applyBorder="1" applyAlignment="1" applyProtection="1">
      <alignment horizontal="center"/>
      <protection locked="0"/>
    </xf>
    <xf numFmtId="165" fontId="123" fillId="2" borderId="493" xfId="0" applyNumberFormat="1" applyFont="1" applyFill="1" applyBorder="1" applyAlignment="1" applyProtection="1">
      <alignment horizontal="center"/>
      <protection locked="0"/>
    </xf>
    <xf numFmtId="165" fontId="82" fillId="0" borderId="120" xfId="0" applyNumberFormat="1" applyFont="1" applyBorder="1" applyAlignment="1">
      <alignment horizontal="center"/>
    </xf>
    <xf numFmtId="165" fontId="82" fillId="0" borderId="121" xfId="0" applyNumberFormat="1" applyFont="1" applyBorder="1" applyAlignment="1">
      <alignment horizontal="center"/>
    </xf>
    <xf numFmtId="165" fontId="82" fillId="0" borderId="122" xfId="0" applyNumberFormat="1" applyFont="1" applyBorder="1" applyAlignment="1">
      <alignment horizontal="center"/>
    </xf>
    <xf numFmtId="0" fontId="70" fillId="0" borderId="123" xfId="0" applyFont="1" applyBorder="1" applyAlignment="1">
      <alignment horizontal="center"/>
    </xf>
    <xf numFmtId="0" fontId="70" fillId="0" borderId="124" xfId="0" applyFont="1" applyBorder="1" applyAlignment="1">
      <alignment horizontal="center"/>
    </xf>
    <xf numFmtId="0" fontId="70" fillId="0" borderId="125" xfId="0" applyFont="1" applyBorder="1" applyAlignment="1">
      <alignment horizontal="center"/>
    </xf>
    <xf numFmtId="0" fontId="70" fillId="0" borderId="126" xfId="0" applyFont="1" applyBorder="1" applyAlignment="1">
      <alignment horizontal="center"/>
    </xf>
    <xf numFmtId="0" fontId="70" fillId="0" borderId="127" xfId="0" applyFont="1" applyBorder="1" applyAlignment="1">
      <alignment horizontal="center"/>
    </xf>
    <xf numFmtId="0" fontId="70" fillId="0" borderId="128" xfId="0" applyFont="1" applyBorder="1" applyAlignment="1">
      <alignment horizontal="center"/>
    </xf>
    <xf numFmtId="0" fontId="81" fillId="0" borderId="129" xfId="0" applyFont="1" applyBorder="1" applyAlignment="1">
      <alignment horizontal="center"/>
    </xf>
    <xf numFmtId="0" fontId="81" fillId="0" borderId="130" xfId="0" applyFont="1" applyBorder="1" applyAlignment="1">
      <alignment horizontal="center"/>
    </xf>
    <xf numFmtId="0" fontId="81" fillId="0" borderId="131" xfId="0" applyFont="1" applyBorder="1" applyAlignment="1">
      <alignment horizontal="center"/>
    </xf>
    <xf numFmtId="0" fontId="82" fillId="0" borderId="132" xfId="0" applyFont="1" applyBorder="1" applyAlignment="1">
      <alignment horizontal="center"/>
    </xf>
    <xf numFmtId="0" fontId="82" fillId="0" borderId="133" xfId="0" applyFont="1" applyBorder="1" applyAlignment="1">
      <alignment horizontal="center"/>
    </xf>
    <xf numFmtId="0" fontId="82" fillId="0" borderId="134" xfId="0" applyFont="1" applyBorder="1" applyAlignment="1">
      <alignment horizontal="center"/>
    </xf>
    <xf numFmtId="0" fontId="36" fillId="0" borderId="73" xfId="0" applyFont="1" applyBorder="1" applyAlignment="1">
      <alignment horizontal="center"/>
    </xf>
    <xf numFmtId="0" fontId="36" fillId="0" borderId="85" xfId="0" applyFont="1" applyBorder="1" applyAlignment="1">
      <alignment horizontal="center"/>
    </xf>
    <xf numFmtId="165" fontId="37" fillId="0" borderId="85" xfId="0" applyNumberFormat="1" applyFont="1" applyBorder="1" applyAlignment="1">
      <alignment horizontal="center"/>
    </xf>
    <xf numFmtId="165" fontId="37" fillId="0" borderId="86" xfId="0" applyNumberFormat="1" applyFont="1" applyBorder="1" applyAlignment="1">
      <alignment horizontal="center"/>
    </xf>
    <xf numFmtId="0" fontId="24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78" fillId="0" borderId="96" xfId="0" applyFont="1" applyBorder="1" applyAlignment="1">
      <alignment horizontal="center" vertical="center"/>
    </xf>
    <xf numFmtId="0" fontId="78" fillId="0" borderId="97" xfId="0" applyFont="1" applyBorder="1" applyAlignment="1">
      <alignment horizontal="center" vertical="center"/>
    </xf>
    <xf numFmtId="0" fontId="78" fillId="0" borderId="98" xfId="0" applyFont="1" applyBorder="1" applyAlignment="1">
      <alignment horizontal="center" vertical="center"/>
    </xf>
    <xf numFmtId="165" fontId="70" fillId="0" borderId="99" xfId="0" applyNumberFormat="1" applyFont="1" applyBorder="1" applyAlignment="1">
      <alignment horizontal="center"/>
    </xf>
    <xf numFmtId="165" fontId="70" fillId="0" borderId="100" xfId="0" applyNumberFormat="1" applyFont="1" applyBorder="1" applyAlignment="1">
      <alignment horizontal="center"/>
    </xf>
    <xf numFmtId="165" fontId="70" fillId="0" borderId="101" xfId="0" applyNumberFormat="1" applyFont="1" applyBorder="1" applyAlignment="1">
      <alignment horizontal="center"/>
    </xf>
    <xf numFmtId="165" fontId="71" fillId="0" borderId="102" xfId="0" applyNumberFormat="1" applyFont="1" applyBorder="1" applyAlignment="1">
      <alignment horizontal="center"/>
    </xf>
    <xf numFmtId="165" fontId="71" fillId="0" borderId="103" xfId="0" applyNumberFormat="1" applyFont="1" applyBorder="1" applyAlignment="1">
      <alignment horizontal="center"/>
    </xf>
    <xf numFmtId="165" fontId="71" fillId="0" borderId="104" xfId="0" applyNumberFormat="1" applyFont="1" applyBorder="1" applyAlignment="1">
      <alignment horizontal="center"/>
    </xf>
    <xf numFmtId="165" fontId="81" fillId="0" borderId="105" xfId="0" applyNumberFormat="1" applyFont="1" applyBorder="1" applyAlignment="1">
      <alignment horizontal="center"/>
    </xf>
    <xf numFmtId="165" fontId="81" fillId="0" borderId="106" xfId="0" applyNumberFormat="1" applyFont="1" applyBorder="1" applyAlignment="1">
      <alignment horizontal="center"/>
    </xf>
    <xf numFmtId="165" fontId="81" fillId="0" borderId="107" xfId="0" applyNumberFormat="1" applyFont="1" applyBorder="1" applyAlignment="1">
      <alignment horizontal="center"/>
    </xf>
    <xf numFmtId="0" fontId="89" fillId="10" borderId="0" xfId="0" applyFont="1" applyFill="1" applyAlignment="1">
      <alignment horizontal="left"/>
    </xf>
    <xf numFmtId="0" fontId="76" fillId="0" borderId="90" xfId="0" applyFont="1" applyBorder="1" applyAlignment="1">
      <alignment horizontal="center" vertical="justify"/>
    </xf>
    <xf numFmtId="0" fontId="76" fillId="0" borderId="91" xfId="0" applyFont="1" applyBorder="1" applyAlignment="1">
      <alignment horizontal="center" vertical="justify"/>
    </xf>
    <xf numFmtId="0" fontId="29" fillId="6" borderId="89" xfId="0" applyFont="1" applyFill="1" applyBorder="1" applyAlignment="1">
      <alignment horizontal="center"/>
    </xf>
    <xf numFmtId="0" fontId="29" fillId="6" borderId="57" xfId="0" applyFont="1" applyFill="1" applyBorder="1" applyAlignment="1">
      <alignment horizontal="center"/>
    </xf>
    <xf numFmtId="0" fontId="29" fillId="6" borderId="58" xfId="0" applyFont="1" applyFill="1" applyBorder="1" applyAlignment="1">
      <alignment horizontal="center"/>
    </xf>
    <xf numFmtId="0" fontId="31" fillId="0" borderId="59" xfId="0" applyFont="1" applyBorder="1" applyAlignment="1">
      <alignment horizontal="center"/>
    </xf>
    <xf numFmtId="0" fontId="31" fillId="0" borderId="60" xfId="0" applyFont="1" applyBorder="1" applyAlignment="1">
      <alignment horizontal="center"/>
    </xf>
    <xf numFmtId="0" fontId="32" fillId="0" borderId="60" xfId="0" applyFont="1" applyBorder="1" applyAlignment="1">
      <alignment horizontal="center"/>
    </xf>
    <xf numFmtId="0" fontId="32" fillId="0" borderId="61" xfId="0" applyFont="1" applyBorder="1" applyAlignment="1">
      <alignment horizontal="center"/>
    </xf>
    <xf numFmtId="0" fontId="36" fillId="0" borderId="93" xfId="0" applyFont="1" applyBorder="1" applyAlignment="1">
      <alignment horizontal="left"/>
    </xf>
    <xf numFmtId="0" fontId="36" fillId="0" borderId="94" xfId="0" applyFont="1" applyBorder="1" applyAlignment="1">
      <alignment horizontal="left"/>
    </xf>
    <xf numFmtId="0" fontId="36" fillId="0" borderId="95" xfId="0" applyFont="1" applyBorder="1" applyAlignment="1">
      <alignment horizontal="left"/>
    </xf>
    <xf numFmtId="165" fontId="21" fillId="0" borderId="138" xfId="0" applyNumberFormat="1" applyFont="1" applyBorder="1" applyAlignment="1">
      <alignment horizontal="center"/>
    </xf>
    <xf numFmtId="0" fontId="21" fillId="0" borderId="139" xfId="0" applyFont="1" applyBorder="1" applyAlignment="1">
      <alignment horizontal="center"/>
    </xf>
    <xf numFmtId="0" fontId="21" fillId="0" borderId="140" xfId="0" applyFont="1" applyBorder="1" applyAlignment="1">
      <alignment horizontal="center"/>
    </xf>
    <xf numFmtId="0" fontId="70" fillId="0" borderId="135" xfId="0" applyFont="1" applyBorder="1" applyAlignment="1">
      <alignment horizontal="center"/>
    </xf>
    <xf numFmtId="0" fontId="70" fillId="0" borderId="136" xfId="0" applyFont="1" applyBorder="1" applyAlignment="1">
      <alignment horizontal="center"/>
    </xf>
    <xf numFmtId="0" fontId="70" fillId="0" borderId="137" xfId="0" applyFont="1" applyBorder="1" applyAlignment="1">
      <alignment horizontal="center"/>
    </xf>
    <xf numFmtId="165" fontId="82" fillId="0" borderId="108" xfId="0" applyNumberFormat="1" applyFont="1" applyBorder="1" applyAlignment="1">
      <alignment horizontal="center"/>
    </xf>
    <xf numFmtId="165" fontId="82" fillId="0" borderId="66" xfId="0" applyNumberFormat="1" applyFont="1" applyBorder="1" applyAlignment="1">
      <alignment horizontal="center"/>
    </xf>
    <xf numFmtId="165" fontId="82" fillId="0" borderId="67" xfId="0" applyNumberFormat="1" applyFont="1" applyBorder="1" applyAlignment="1">
      <alignment horizontal="center"/>
    </xf>
    <xf numFmtId="0" fontId="10" fillId="0" borderId="99" xfId="0" applyFont="1" applyBorder="1" applyAlignment="1">
      <alignment horizontal="center"/>
    </xf>
    <xf numFmtId="0" fontId="10" fillId="0" borderId="100" xfId="0" applyFont="1" applyBorder="1" applyAlignment="1">
      <alignment horizontal="center"/>
    </xf>
    <xf numFmtId="0" fontId="10" fillId="0" borderId="101" xfId="0" applyFont="1" applyBorder="1" applyAlignment="1">
      <alignment horizontal="center"/>
    </xf>
    <xf numFmtId="0" fontId="79" fillId="0" borderId="102" xfId="0" applyFont="1" applyBorder="1" applyAlignment="1">
      <alignment horizontal="center"/>
    </xf>
    <xf numFmtId="0" fontId="79" fillId="0" borderId="103" xfId="0" applyFont="1" applyBorder="1" applyAlignment="1">
      <alignment horizontal="center"/>
    </xf>
    <xf numFmtId="0" fontId="79" fillId="0" borderId="104" xfId="0" applyFont="1" applyBorder="1" applyAlignment="1">
      <alignment horizontal="center"/>
    </xf>
    <xf numFmtId="0" fontId="48" fillId="0" borderId="105" xfId="0" applyFont="1" applyBorder="1" applyAlignment="1">
      <alignment horizontal="center"/>
    </xf>
    <xf numFmtId="0" fontId="48" fillId="0" borderId="106" xfId="0" applyFont="1" applyBorder="1" applyAlignment="1">
      <alignment horizontal="center"/>
    </xf>
    <xf numFmtId="0" fontId="48" fillId="0" borderId="107" xfId="0" applyFont="1" applyBorder="1" applyAlignment="1">
      <alignment horizontal="center"/>
    </xf>
    <xf numFmtId="9" fontId="10" fillId="0" borderId="109" xfId="0" applyNumberFormat="1" applyFont="1" applyBorder="1" applyAlignment="1">
      <alignment horizontal="center"/>
    </xf>
    <xf numFmtId="0" fontId="10" fillId="0" borderId="110" xfId="0" applyFont="1" applyBorder="1" applyAlignment="1">
      <alignment horizontal="center"/>
    </xf>
    <xf numFmtId="0" fontId="10" fillId="0" borderId="111" xfId="0" applyFont="1" applyBorder="1" applyAlignment="1">
      <alignment horizontal="center"/>
    </xf>
    <xf numFmtId="9" fontId="79" fillId="0" borderId="112" xfId="0" applyNumberFormat="1" applyFont="1" applyBorder="1" applyAlignment="1">
      <alignment horizontal="center"/>
    </xf>
    <xf numFmtId="0" fontId="79" fillId="0" borderId="113" xfId="0" applyFont="1" applyBorder="1" applyAlignment="1">
      <alignment horizontal="center"/>
    </xf>
    <xf numFmtId="0" fontId="79" fillId="0" borderId="4" xfId="0" applyFont="1" applyBorder="1" applyAlignment="1">
      <alignment horizontal="center"/>
    </xf>
    <xf numFmtId="9" fontId="48" fillId="0" borderId="114" xfId="0" applyNumberFormat="1" applyFont="1" applyBorder="1" applyAlignment="1">
      <alignment horizontal="center"/>
    </xf>
    <xf numFmtId="0" fontId="48" fillId="0" borderId="115" xfId="0" applyFont="1" applyBorder="1" applyAlignment="1">
      <alignment horizontal="center"/>
    </xf>
    <xf numFmtId="0" fontId="48" fillId="0" borderId="116" xfId="0" applyFont="1" applyBorder="1" applyAlignment="1">
      <alignment horizontal="center"/>
    </xf>
    <xf numFmtId="0" fontId="80" fillId="0" borderId="108" xfId="0" applyFont="1" applyBorder="1" applyAlignment="1">
      <alignment horizontal="center" vertical="center"/>
    </xf>
    <xf numFmtId="0" fontId="80" fillId="0" borderId="66" xfId="0" applyFont="1" applyBorder="1" applyAlignment="1">
      <alignment horizontal="center" vertical="center"/>
    </xf>
    <xf numFmtId="0" fontId="80" fillId="0" borderId="67" xfId="0" applyFont="1" applyBorder="1" applyAlignment="1">
      <alignment horizontal="center" vertical="center"/>
    </xf>
    <xf numFmtId="0" fontId="80" fillId="0" borderId="117" xfId="0" applyFont="1" applyBorder="1" applyAlignment="1">
      <alignment horizontal="center" vertical="center"/>
    </xf>
    <xf numFmtId="0" fontId="80" fillId="0" borderId="118" xfId="0" applyFont="1" applyBorder="1" applyAlignment="1">
      <alignment horizontal="center" vertical="center"/>
    </xf>
    <xf numFmtId="0" fontId="80" fillId="0" borderId="119" xfId="0" applyFont="1" applyBorder="1" applyAlignment="1">
      <alignment horizontal="center" vertical="center"/>
    </xf>
    <xf numFmtId="0" fontId="86" fillId="0" borderId="132" xfId="0" applyFont="1" applyBorder="1" applyAlignment="1">
      <alignment horizontal="center"/>
    </xf>
    <xf numFmtId="0" fontId="86" fillId="0" borderId="133" xfId="0" applyFont="1" applyBorder="1" applyAlignment="1">
      <alignment horizontal="center"/>
    </xf>
    <xf numFmtId="0" fontId="86" fillId="0" borderId="134" xfId="0" applyFont="1" applyBorder="1" applyAlignment="1">
      <alignment horizontal="center"/>
    </xf>
    <xf numFmtId="0" fontId="68" fillId="0" borderId="123" xfId="0" applyFont="1" applyBorder="1" applyAlignment="1">
      <alignment horizontal="center"/>
    </xf>
    <xf numFmtId="0" fontId="68" fillId="0" borderId="124" xfId="0" applyFont="1" applyBorder="1" applyAlignment="1">
      <alignment horizontal="center"/>
    </xf>
    <xf numFmtId="0" fontId="68" fillId="0" borderId="125" xfId="0" applyFont="1" applyBorder="1" applyAlignment="1">
      <alignment horizontal="center"/>
    </xf>
    <xf numFmtId="0" fontId="68" fillId="0" borderId="126" xfId="0" applyFont="1" applyBorder="1" applyAlignment="1">
      <alignment horizontal="center"/>
    </xf>
    <xf numFmtId="0" fontId="68" fillId="0" borderId="127" xfId="0" applyFont="1" applyBorder="1" applyAlignment="1">
      <alignment horizontal="center"/>
    </xf>
    <xf numFmtId="0" fontId="68" fillId="0" borderId="128" xfId="0" applyFont="1" applyBorder="1" applyAlignment="1">
      <alignment horizontal="center"/>
    </xf>
    <xf numFmtId="0" fontId="85" fillId="0" borderId="129" xfId="0" applyFont="1" applyBorder="1" applyAlignment="1">
      <alignment horizontal="center"/>
    </xf>
    <xf numFmtId="0" fontId="85" fillId="0" borderId="130" xfId="0" applyFont="1" applyBorder="1" applyAlignment="1">
      <alignment horizontal="center"/>
    </xf>
    <xf numFmtId="0" fontId="85" fillId="0" borderId="131" xfId="0" applyFont="1" applyBorder="1" applyAlignment="1">
      <alignment horizontal="center"/>
    </xf>
    <xf numFmtId="165" fontId="21" fillId="0" borderId="66" xfId="0" applyNumberFormat="1" applyFont="1" applyBorder="1" applyAlignment="1">
      <alignment horizontal="center"/>
    </xf>
    <xf numFmtId="0" fontId="21" fillId="0" borderId="66" xfId="0" applyFont="1" applyBorder="1" applyAlignment="1">
      <alignment horizontal="center"/>
    </xf>
    <xf numFmtId="0" fontId="68" fillId="0" borderId="135" xfId="0" applyFont="1" applyBorder="1" applyAlignment="1">
      <alignment horizontal="center"/>
    </xf>
    <xf numFmtId="0" fontId="68" fillId="0" borderId="136" xfId="0" applyFont="1" applyBorder="1" applyAlignment="1">
      <alignment horizontal="center"/>
    </xf>
    <xf numFmtId="0" fontId="68" fillId="0" borderId="137" xfId="0" applyFont="1" applyBorder="1" applyAlignment="1">
      <alignment horizontal="center"/>
    </xf>
    <xf numFmtId="0" fontId="5" fillId="0" borderId="93" xfId="0" applyFont="1" applyBorder="1" applyAlignment="1">
      <alignment horizontal="left"/>
    </xf>
    <xf numFmtId="0" fontId="5" fillId="0" borderId="94" xfId="0" applyFont="1" applyBorder="1" applyAlignment="1">
      <alignment horizontal="left"/>
    </xf>
    <xf numFmtId="0" fontId="5" fillId="0" borderId="95" xfId="0" applyFont="1" applyBorder="1" applyAlignment="1">
      <alignment horizontal="left"/>
    </xf>
    <xf numFmtId="0" fontId="70" fillId="0" borderId="93" xfId="0" applyFont="1" applyBorder="1" applyAlignment="1">
      <alignment horizontal="left"/>
    </xf>
    <xf numFmtId="0" fontId="70" fillId="0" borderId="94" xfId="0" applyFont="1" applyBorder="1" applyAlignment="1">
      <alignment horizontal="left"/>
    </xf>
    <xf numFmtId="0" fontId="70" fillId="0" borderId="95" xfId="0" applyFont="1" applyBorder="1" applyAlignment="1">
      <alignment horizontal="left"/>
    </xf>
    <xf numFmtId="9" fontId="71" fillId="0" borderId="182" xfId="0" applyNumberFormat="1" applyFont="1" applyBorder="1" applyAlignment="1">
      <alignment horizontal="center" vertical="center" textRotation="90"/>
    </xf>
    <xf numFmtId="0" fontId="71" fillId="0" borderId="498" xfId="0" applyFont="1" applyBorder="1" applyAlignment="1">
      <alignment horizontal="center" vertical="center" textRotation="90"/>
    </xf>
    <xf numFmtId="0" fontId="71" fillId="0" borderId="485" xfId="0" applyFont="1" applyBorder="1" applyAlignment="1">
      <alignment horizontal="center" vertical="center" textRotation="90"/>
    </xf>
    <xf numFmtId="165" fontId="119" fillId="0" borderId="487" xfId="0" applyNumberFormat="1" applyFont="1" applyBorder="1" applyAlignment="1">
      <alignment horizontal="center" vertical="center" textRotation="90"/>
    </xf>
    <xf numFmtId="0" fontId="119" fillId="0" borderId="488" xfId="0" applyFont="1" applyBorder="1" applyAlignment="1">
      <alignment horizontal="center" vertical="center" textRotation="90"/>
    </xf>
    <xf numFmtId="0" fontId="119" fillId="0" borderId="489" xfId="0" applyFont="1" applyBorder="1" applyAlignment="1">
      <alignment horizontal="center" vertical="center" textRotation="90"/>
    </xf>
    <xf numFmtId="0" fontId="12" fillId="0" borderId="32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9" fontId="71" fillId="0" borderId="182" xfId="1" applyFont="1" applyBorder="1" applyAlignment="1">
      <alignment horizontal="center" vertical="center" textRotation="90"/>
    </xf>
    <xf numFmtId="9" fontId="71" fillId="0" borderId="498" xfId="1" applyFont="1" applyBorder="1" applyAlignment="1">
      <alignment horizontal="center" vertical="center" textRotation="90"/>
    </xf>
    <xf numFmtId="9" fontId="71" fillId="0" borderId="485" xfId="1" applyFont="1" applyBorder="1" applyAlignment="1">
      <alignment horizontal="center" vertical="center" textRotation="90"/>
    </xf>
    <xf numFmtId="0" fontId="113" fillId="0" borderId="182" xfId="0" applyFont="1" applyBorder="1" applyAlignment="1">
      <alignment horizontal="center" textRotation="90"/>
    </xf>
    <xf numFmtId="0" fontId="113" fillId="0" borderId="485" xfId="0" applyFont="1" applyBorder="1" applyAlignment="1">
      <alignment horizontal="center" textRotation="90"/>
    </xf>
    <xf numFmtId="165" fontId="120" fillId="0" borderId="487" xfId="0" applyNumberFormat="1" applyFont="1" applyBorder="1" applyAlignment="1">
      <alignment horizontal="center" vertical="center" textRotation="90"/>
    </xf>
    <xf numFmtId="0" fontId="120" fillId="0" borderId="488" xfId="0" applyFont="1" applyBorder="1" applyAlignment="1">
      <alignment horizontal="center" vertical="center" textRotation="90"/>
    </xf>
    <xf numFmtId="0" fontId="120" fillId="0" borderId="489" xfId="0" applyFont="1" applyBorder="1" applyAlignment="1">
      <alignment horizontal="center" vertical="center" textRotation="90"/>
    </xf>
    <xf numFmtId="165" fontId="120" fillId="0" borderId="488" xfId="0" applyNumberFormat="1" applyFont="1" applyBorder="1" applyAlignment="1">
      <alignment horizontal="center" vertical="center" textRotation="90"/>
    </xf>
    <xf numFmtId="165" fontId="120" fillId="0" borderId="489" xfId="0" applyNumberFormat="1" applyFont="1" applyBorder="1" applyAlignment="1">
      <alignment horizontal="center" vertical="center" textRotation="90"/>
    </xf>
    <xf numFmtId="165" fontId="7" fillId="2" borderId="491" xfId="0" applyNumberFormat="1" applyFont="1" applyFill="1" applyBorder="1" applyAlignment="1" applyProtection="1">
      <alignment horizontal="center"/>
      <protection locked="0"/>
    </xf>
    <xf numFmtId="165" fontId="7" fillId="2" borderId="492" xfId="0" applyNumberFormat="1" applyFont="1" applyFill="1" applyBorder="1" applyAlignment="1" applyProtection="1">
      <alignment horizontal="center"/>
      <protection locked="0"/>
    </xf>
    <xf numFmtId="165" fontId="7" fillId="2" borderId="493" xfId="0" applyNumberFormat="1" applyFont="1" applyFill="1" applyBorder="1" applyAlignment="1" applyProtection="1">
      <alignment horizontal="center"/>
      <protection locked="0"/>
    </xf>
    <xf numFmtId="165" fontId="7" fillId="0" borderId="491" xfId="0" applyNumberFormat="1" applyFont="1" applyBorder="1" applyAlignment="1" applyProtection="1">
      <alignment horizontal="center"/>
      <protection locked="0"/>
    </xf>
    <xf numFmtId="165" fontId="7" fillId="0" borderId="492" xfId="0" applyNumberFormat="1" applyFont="1" applyBorder="1" applyAlignment="1" applyProtection="1">
      <alignment horizontal="center"/>
      <protection locked="0"/>
    </xf>
    <xf numFmtId="165" fontId="7" fillId="0" borderId="493" xfId="0" applyNumberFormat="1" applyFont="1" applyBorder="1" applyAlignment="1" applyProtection="1">
      <alignment horizontal="center"/>
      <protection locked="0"/>
    </xf>
    <xf numFmtId="0" fontId="10" fillId="0" borderId="196" xfId="0" applyFont="1" applyBorder="1" applyAlignment="1">
      <alignment horizontal="center" vertical="center"/>
    </xf>
    <xf numFmtId="0" fontId="10" fillId="0" borderId="197" xfId="0" applyFont="1" applyBorder="1" applyAlignment="1">
      <alignment horizontal="center" vertical="center"/>
    </xf>
    <xf numFmtId="0" fontId="10" fillId="0" borderId="198" xfId="0" applyFont="1" applyBorder="1" applyAlignment="1">
      <alignment horizontal="center" vertical="center"/>
    </xf>
    <xf numFmtId="0" fontId="101" fillId="4" borderId="193" xfId="0" applyFont="1" applyFill="1" applyBorder="1" applyAlignment="1">
      <alignment horizontal="center" vertical="center" wrapText="1"/>
    </xf>
    <xf numFmtId="0" fontId="101" fillId="4" borderId="194" xfId="0" applyFont="1" applyFill="1" applyBorder="1" applyAlignment="1">
      <alignment horizontal="center" vertical="center" wrapText="1"/>
    </xf>
    <xf numFmtId="0" fontId="95" fillId="12" borderId="193" xfId="0" applyFont="1" applyFill="1" applyBorder="1" applyAlignment="1">
      <alignment horizontal="center" vertical="center" wrapText="1"/>
    </xf>
    <xf numFmtId="0" fontId="95" fillId="12" borderId="194" xfId="0" applyFont="1" applyFill="1" applyBorder="1" applyAlignment="1">
      <alignment horizontal="center" vertical="center" wrapText="1"/>
    </xf>
    <xf numFmtId="0" fontId="52" fillId="0" borderId="161" xfId="0" applyFont="1" applyBorder="1" applyAlignment="1">
      <alignment horizontal="center" vertical="center" wrapText="1"/>
    </xf>
    <xf numFmtId="0" fontId="52" fillId="0" borderId="162" xfId="0" applyFont="1" applyBorder="1" applyAlignment="1">
      <alignment horizontal="center" vertical="center" wrapText="1"/>
    </xf>
    <xf numFmtId="0" fontId="52" fillId="0" borderId="163" xfId="0" applyFont="1" applyBorder="1" applyAlignment="1">
      <alignment horizontal="center" vertical="center" wrapText="1"/>
    </xf>
    <xf numFmtId="0" fontId="95" fillId="0" borderId="434" xfId="0" applyFont="1" applyBorder="1" applyAlignment="1">
      <alignment horizontal="center" vertical="center" wrapText="1"/>
    </xf>
    <xf numFmtId="0" fontId="95" fillId="0" borderId="162" xfId="0" applyFont="1" applyBorder="1" applyAlignment="1">
      <alignment horizontal="center" vertical="center" wrapText="1"/>
    </xf>
    <xf numFmtId="9" fontId="51" fillId="17" borderId="221" xfId="0" applyNumberFormat="1" applyFont="1" applyFill="1" applyBorder="1" applyAlignment="1">
      <alignment horizontal="center" vertical="center"/>
    </xf>
    <xf numFmtId="9" fontId="51" fillId="17" borderId="222" xfId="0" applyNumberFormat="1" applyFont="1" applyFill="1" applyBorder="1" applyAlignment="1">
      <alignment horizontal="center" vertical="center"/>
    </xf>
    <xf numFmtId="9" fontId="102" fillId="13" borderId="223" xfId="0" applyNumberFormat="1" applyFont="1" applyFill="1" applyBorder="1" applyAlignment="1">
      <alignment horizontal="center" vertical="center"/>
    </xf>
    <xf numFmtId="9" fontId="102" fillId="13" borderId="224" xfId="0" applyNumberFormat="1" applyFont="1" applyFill="1" applyBorder="1" applyAlignment="1">
      <alignment horizontal="center" vertical="center"/>
    </xf>
    <xf numFmtId="0" fontId="47" fillId="0" borderId="190" xfId="0" applyFont="1" applyBorder="1" applyAlignment="1">
      <alignment horizontal="center" vertical="center"/>
    </xf>
    <xf numFmtId="0" fontId="47" fillId="0" borderId="191" xfId="0" applyFont="1" applyBorder="1" applyAlignment="1">
      <alignment horizontal="center" vertical="center"/>
    </xf>
    <xf numFmtId="0" fontId="47" fillId="0" borderId="192" xfId="0" applyFont="1" applyBorder="1" applyAlignment="1">
      <alignment horizontal="center" vertical="center"/>
    </xf>
    <xf numFmtId="0" fontId="28" fillId="18" borderId="193" xfId="0" applyFont="1" applyFill="1" applyBorder="1" applyAlignment="1">
      <alignment horizontal="center" vertical="center" wrapText="1"/>
    </xf>
    <xf numFmtId="0" fontId="28" fillId="18" borderId="194" xfId="0" applyFont="1" applyFill="1" applyBorder="1" applyAlignment="1">
      <alignment horizontal="center" vertical="center" wrapText="1"/>
    </xf>
    <xf numFmtId="9" fontId="46" fillId="0" borderId="274" xfId="0" applyNumberFormat="1" applyFont="1" applyBorder="1" applyAlignment="1">
      <alignment horizontal="center" vertical="center"/>
    </xf>
    <xf numFmtId="0" fontId="46" fillId="0" borderId="275" xfId="0" applyFont="1" applyBorder="1" applyAlignment="1">
      <alignment horizontal="center" vertical="center"/>
    </xf>
    <xf numFmtId="9" fontId="10" fillId="0" borderId="276" xfId="0" applyNumberFormat="1" applyFont="1" applyBorder="1" applyAlignment="1">
      <alignment horizontal="center" vertical="center"/>
    </xf>
    <xf numFmtId="0" fontId="10" fillId="0" borderId="277" xfId="0" applyFont="1" applyBorder="1" applyAlignment="1">
      <alignment horizontal="center" vertical="center"/>
    </xf>
    <xf numFmtId="9" fontId="46" fillId="0" borderId="278" xfId="0" applyNumberFormat="1" applyFont="1" applyBorder="1" applyAlignment="1">
      <alignment horizontal="center" vertical="center"/>
    </xf>
    <xf numFmtId="0" fontId="46" fillId="0" borderId="279" xfId="0" applyFont="1" applyBorder="1" applyAlignment="1">
      <alignment horizontal="center" vertical="center"/>
    </xf>
    <xf numFmtId="9" fontId="102" fillId="0" borderId="208" xfId="0" applyNumberFormat="1" applyFont="1" applyBorder="1" applyAlignment="1">
      <alignment horizontal="center" vertical="center" wrapText="1"/>
    </xf>
    <xf numFmtId="9" fontId="102" fillId="0" borderId="209" xfId="0" applyNumberFormat="1" applyFont="1" applyBorder="1" applyAlignment="1">
      <alignment horizontal="center" vertical="center"/>
    </xf>
    <xf numFmtId="0" fontId="102" fillId="0" borderId="209" xfId="0" applyFont="1" applyBorder="1" applyAlignment="1">
      <alignment horizontal="center" vertical="center"/>
    </xf>
    <xf numFmtId="0" fontId="102" fillId="0" borderId="210" xfId="0" applyFont="1" applyBorder="1" applyAlignment="1">
      <alignment horizontal="center" vertical="center"/>
    </xf>
    <xf numFmtId="9" fontId="102" fillId="0" borderId="217" xfId="0" applyNumberFormat="1" applyFont="1" applyBorder="1" applyAlignment="1">
      <alignment horizontal="center" vertical="center"/>
    </xf>
    <xf numFmtId="0" fontId="102" fillId="0" borderId="209" xfId="0" applyFont="1" applyBorder="1" applyAlignment="1">
      <alignment horizontal="left" vertical="center"/>
    </xf>
    <xf numFmtId="0" fontId="102" fillId="0" borderId="213" xfId="0" applyFont="1" applyBorder="1" applyAlignment="1">
      <alignment horizontal="left" vertical="center"/>
    </xf>
    <xf numFmtId="9" fontId="102" fillId="16" borderId="219" xfId="0" applyNumberFormat="1" applyFont="1" applyFill="1" applyBorder="1" applyAlignment="1">
      <alignment horizontal="center" vertical="center"/>
    </xf>
    <xf numFmtId="9" fontId="102" fillId="16" borderId="220" xfId="0" applyNumberFormat="1" applyFont="1" applyFill="1" applyBorder="1" applyAlignment="1">
      <alignment horizontal="center" vertical="center"/>
    </xf>
    <xf numFmtId="0" fontId="48" fillId="0" borderId="164" xfId="0" applyFont="1" applyBorder="1" applyAlignment="1">
      <alignment horizontal="center" vertical="center"/>
    </xf>
    <xf numFmtId="0" fontId="48" fillId="0" borderId="165" xfId="0" applyFont="1" applyBorder="1" applyAlignment="1">
      <alignment horizontal="center" vertical="center"/>
    </xf>
    <xf numFmtId="0" fontId="48" fillId="0" borderId="167" xfId="0" applyFont="1" applyBorder="1" applyAlignment="1">
      <alignment horizontal="center" vertical="center"/>
    </xf>
    <xf numFmtId="0" fontId="44" fillId="16" borderId="168" xfId="0" applyFont="1" applyFill="1" applyBorder="1" applyAlignment="1">
      <alignment horizontal="center" vertical="center"/>
    </xf>
    <xf numFmtId="0" fontId="44" fillId="11" borderId="169" xfId="0" applyFont="1" applyFill="1" applyBorder="1" applyAlignment="1">
      <alignment horizontal="center" vertical="center"/>
    </xf>
    <xf numFmtId="0" fontId="44" fillId="11" borderId="168" xfId="0" applyFont="1" applyFill="1" applyBorder="1" applyAlignment="1">
      <alignment horizontal="center" vertical="center"/>
    </xf>
    <xf numFmtId="0" fontId="99" fillId="16" borderId="169" xfId="0" applyFont="1" applyFill="1" applyBorder="1" applyAlignment="1">
      <alignment horizontal="center" vertical="center" wrapText="1"/>
    </xf>
    <xf numFmtId="0" fontId="99" fillId="16" borderId="168" xfId="0" applyFont="1" applyFill="1" applyBorder="1" applyAlignment="1">
      <alignment horizontal="center" vertical="center" wrapText="1"/>
    </xf>
    <xf numFmtId="0" fontId="99" fillId="16" borderId="170" xfId="0" applyFont="1" applyFill="1" applyBorder="1" applyAlignment="1">
      <alignment horizontal="center" vertical="center" wrapText="1"/>
    </xf>
    <xf numFmtId="0" fontId="44" fillId="17" borderId="171" xfId="0" applyFont="1" applyFill="1" applyBorder="1" applyAlignment="1">
      <alignment horizontal="center" vertical="center"/>
    </xf>
    <xf numFmtId="0" fontId="44" fillId="17" borderId="168" xfId="0" applyFont="1" applyFill="1" applyBorder="1" applyAlignment="1">
      <alignment horizontal="center" vertical="center"/>
    </xf>
    <xf numFmtId="0" fontId="44" fillId="14" borderId="169" xfId="0" applyFont="1" applyFill="1" applyBorder="1" applyAlignment="1">
      <alignment horizontal="center" vertical="center"/>
    </xf>
    <xf numFmtId="0" fontId="44" fillId="14" borderId="168" xfId="0" applyFont="1" applyFill="1" applyBorder="1" applyAlignment="1">
      <alignment horizontal="center" vertical="center"/>
    </xf>
    <xf numFmtId="0" fontId="99" fillId="17" borderId="169" xfId="0" applyFont="1" applyFill="1" applyBorder="1" applyAlignment="1">
      <alignment horizontal="center" vertical="center" wrapText="1"/>
    </xf>
    <xf numFmtId="0" fontId="99" fillId="17" borderId="168" xfId="0" applyFont="1" applyFill="1" applyBorder="1" applyAlignment="1">
      <alignment horizontal="center" vertical="center" wrapText="1"/>
    </xf>
    <xf numFmtId="0" fontId="99" fillId="17" borderId="173" xfId="0" applyFont="1" applyFill="1" applyBorder="1" applyAlignment="1">
      <alignment horizontal="center" vertical="center" wrapText="1"/>
    </xf>
    <xf numFmtId="0" fontId="95" fillId="0" borderId="174" xfId="0" applyFont="1" applyBorder="1" applyAlignment="1">
      <alignment horizontal="center" vertical="center" wrapText="1"/>
    </xf>
    <xf numFmtId="0" fontId="95" fillId="0" borderId="144" xfId="0" applyFont="1" applyBorder="1" applyAlignment="1">
      <alignment horizontal="center" vertical="center" wrapText="1"/>
    </xf>
    <xf numFmtId="0" fontId="95" fillId="0" borderId="145" xfId="0" applyFont="1" applyBorder="1" applyAlignment="1">
      <alignment horizontal="center" vertical="center" wrapText="1"/>
    </xf>
    <xf numFmtId="0" fontId="44" fillId="13" borderId="176" xfId="0" applyFont="1" applyFill="1" applyBorder="1" applyAlignment="1">
      <alignment horizontal="center" vertical="center"/>
    </xf>
    <xf numFmtId="0" fontId="44" fillId="13" borderId="177" xfId="0" applyFont="1" applyFill="1" applyBorder="1" applyAlignment="1">
      <alignment horizontal="center" vertical="center"/>
    </xf>
    <xf numFmtId="0" fontId="44" fillId="12" borderId="179" xfId="0" applyFont="1" applyFill="1" applyBorder="1" applyAlignment="1">
      <alignment horizontal="center" vertical="center"/>
    </xf>
    <xf numFmtId="0" fontId="44" fillId="12" borderId="177" xfId="0" applyFont="1" applyFill="1" applyBorder="1" applyAlignment="1">
      <alignment horizontal="center" vertical="center"/>
    </xf>
    <xf numFmtId="0" fontId="99" fillId="13" borderId="179" xfId="0" applyFont="1" applyFill="1" applyBorder="1" applyAlignment="1">
      <alignment horizontal="center" vertical="center" wrapText="1"/>
    </xf>
    <xf numFmtId="0" fontId="99" fillId="13" borderId="177" xfId="0" applyFont="1" applyFill="1" applyBorder="1" applyAlignment="1">
      <alignment horizontal="center" vertical="center" wrapText="1"/>
    </xf>
    <xf numFmtId="0" fontId="99" fillId="13" borderId="180" xfId="0" applyFont="1" applyFill="1" applyBorder="1" applyAlignment="1">
      <alignment horizontal="center" vertical="center" wrapText="1"/>
    </xf>
    <xf numFmtId="0" fontId="28" fillId="16" borderId="181" xfId="0" applyFont="1" applyFill="1" applyBorder="1" applyAlignment="1">
      <alignment horizontal="center" vertical="center" wrapText="1"/>
    </xf>
    <xf numFmtId="0" fontId="28" fillId="16" borderId="182" xfId="0" applyFont="1" applyFill="1" applyBorder="1" applyAlignment="1">
      <alignment horizontal="center" vertical="center" wrapText="1"/>
    </xf>
    <xf numFmtId="0" fontId="45" fillId="17" borderId="183" xfId="0" applyFont="1" applyFill="1" applyBorder="1" applyAlignment="1">
      <alignment horizontal="center" vertical="center" wrapText="1"/>
    </xf>
    <xf numFmtId="0" fontId="45" fillId="17" borderId="150" xfId="0" applyFont="1" applyFill="1" applyBorder="1" applyAlignment="1">
      <alignment horizontal="center" vertical="center" wrapText="1"/>
    </xf>
    <xf numFmtId="0" fontId="95" fillId="13" borderId="184" xfId="0" applyFont="1" applyFill="1" applyBorder="1" applyAlignment="1">
      <alignment horizontal="center" vertical="center" wrapText="1"/>
    </xf>
    <xf numFmtId="0" fontId="95" fillId="13" borderId="185" xfId="0" applyFont="1" applyFill="1" applyBorder="1" applyAlignment="1">
      <alignment horizontal="center" vertical="center" wrapText="1"/>
    </xf>
    <xf numFmtId="0" fontId="50" fillId="4" borderId="186" xfId="0" applyFont="1" applyFill="1" applyBorder="1" applyAlignment="1">
      <alignment horizontal="center" vertical="center" wrapText="1"/>
    </xf>
    <xf numFmtId="0" fontId="50" fillId="4" borderId="225" xfId="0" applyFont="1" applyFill="1" applyBorder="1" applyAlignment="1">
      <alignment horizontal="center" vertical="center" wrapText="1"/>
    </xf>
    <xf numFmtId="0" fontId="47" fillId="0" borderId="187" xfId="0" applyFont="1" applyBorder="1" applyAlignment="1">
      <alignment horizontal="center" vertical="center" wrapText="1"/>
    </xf>
    <xf numFmtId="0" fontId="47" fillId="0" borderId="188" xfId="0" applyFont="1" applyBorder="1" applyAlignment="1">
      <alignment horizontal="center" vertical="center" wrapText="1"/>
    </xf>
    <xf numFmtId="0" fontId="47" fillId="0" borderId="189" xfId="0" applyFont="1" applyBorder="1" applyAlignment="1">
      <alignment horizontal="center" vertical="center" wrapText="1"/>
    </xf>
    <xf numFmtId="0" fontId="11" fillId="0" borderId="199" xfId="0" applyFont="1" applyBorder="1" applyAlignment="1">
      <alignment horizontal="center" vertical="center"/>
    </xf>
    <xf numFmtId="0" fontId="11" fillId="0" borderId="200" xfId="0" applyFont="1" applyBorder="1" applyAlignment="1">
      <alignment horizontal="center" vertical="center"/>
    </xf>
    <xf numFmtId="0" fontId="11" fillId="0" borderId="201" xfId="0" applyFont="1" applyBorder="1" applyAlignment="1">
      <alignment horizontal="center" vertical="center"/>
    </xf>
    <xf numFmtId="0" fontId="48" fillId="0" borderId="202" xfId="0" applyFont="1" applyBorder="1" applyAlignment="1">
      <alignment horizontal="center" vertical="center"/>
    </xf>
    <xf numFmtId="0" fontId="48" fillId="0" borderId="203" xfId="0" applyFont="1" applyBorder="1" applyAlignment="1">
      <alignment horizontal="center" vertical="center"/>
    </xf>
    <xf numFmtId="0" fontId="48" fillId="0" borderId="204" xfId="0" applyFont="1" applyBorder="1" applyAlignment="1">
      <alignment horizontal="center" vertical="center"/>
    </xf>
    <xf numFmtId="9" fontId="102" fillId="0" borderId="205" xfId="0" applyNumberFormat="1" applyFont="1" applyBorder="1" applyAlignment="1">
      <alignment horizontal="center" vertical="center"/>
    </xf>
    <xf numFmtId="0" fontId="102" fillId="0" borderId="205" xfId="0" applyFont="1" applyBorder="1" applyAlignment="1">
      <alignment horizontal="center" vertical="center"/>
    </xf>
    <xf numFmtId="0" fontId="102" fillId="0" borderId="205" xfId="0" applyFont="1" applyBorder="1" applyAlignment="1">
      <alignment horizontal="left" vertical="center"/>
    </xf>
    <xf numFmtId="0" fontId="102" fillId="0" borderId="206" xfId="0" applyFont="1" applyBorder="1" applyAlignment="1">
      <alignment horizontal="left" vertical="center"/>
    </xf>
    <xf numFmtId="9" fontId="102" fillId="0" borderId="212" xfId="0" applyNumberFormat="1" applyFont="1" applyBorder="1" applyAlignment="1">
      <alignment horizontal="center" vertical="center"/>
    </xf>
    <xf numFmtId="0" fontId="52" fillId="0" borderId="161" xfId="0" applyFont="1" applyBorder="1" applyAlignment="1">
      <alignment horizontal="center" wrapText="1"/>
    </xf>
    <xf numFmtId="0" fontId="52" fillId="0" borderId="162" xfId="0" applyFont="1" applyBorder="1" applyAlignment="1">
      <alignment horizontal="center" wrapText="1"/>
    </xf>
    <xf numFmtId="0" fontId="52" fillId="0" borderId="163" xfId="0" applyFont="1" applyBorder="1" applyAlignment="1">
      <alignment horizontal="center" wrapText="1"/>
    </xf>
    <xf numFmtId="0" fontId="94" fillId="4" borderId="152" xfId="0" applyFont="1" applyFill="1" applyBorder="1" applyAlignment="1">
      <alignment horizontal="center" vertical="center"/>
    </xf>
    <xf numFmtId="0" fontId="40" fillId="4" borderId="152" xfId="0" applyFont="1" applyFill="1" applyBorder="1" applyAlignment="1">
      <alignment horizontal="center" vertical="center"/>
    </xf>
    <xf numFmtId="0" fontId="96" fillId="12" borderId="156" xfId="0" applyFont="1" applyFill="1" applyBorder="1" applyAlignment="1">
      <alignment horizontal="center" vertical="center"/>
    </xf>
    <xf numFmtId="0" fontId="97" fillId="13" borderId="158" xfId="0" applyFont="1" applyFill="1" applyBorder="1" applyAlignment="1">
      <alignment horizontal="center" vertical="center"/>
    </xf>
    <xf numFmtId="0" fontId="97" fillId="13" borderId="159" xfId="0" applyFont="1" applyFill="1" applyBorder="1" applyAlignment="1">
      <alignment horizontal="center" vertical="center"/>
    </xf>
    <xf numFmtId="0" fontId="97" fillId="13" borderId="160" xfId="0" applyFont="1" applyFill="1" applyBorder="1" applyAlignment="1">
      <alignment horizontal="center" vertical="center"/>
    </xf>
    <xf numFmtId="0" fontId="42" fillId="14" borderId="158" xfId="0" applyFont="1" applyFill="1" applyBorder="1" applyAlignment="1">
      <alignment horizontal="center" vertical="center"/>
    </xf>
    <xf numFmtId="0" fontId="42" fillId="14" borderId="159" xfId="0" applyFont="1" applyFill="1" applyBorder="1" applyAlignment="1">
      <alignment horizontal="center" vertical="center"/>
    </xf>
    <xf numFmtId="0" fontId="42" fillId="14" borderId="160" xfId="0" applyFont="1" applyFill="1" applyBorder="1" applyAlignment="1">
      <alignment horizontal="center" vertical="center"/>
    </xf>
    <xf numFmtId="0" fontId="98" fillId="15" borderId="161" xfId="0" applyFont="1" applyFill="1" applyBorder="1" applyAlignment="1">
      <alignment horizontal="center" vertical="center"/>
    </xf>
    <xf numFmtId="0" fontId="98" fillId="15" borderId="162" xfId="0" applyFont="1" applyFill="1" applyBorder="1" applyAlignment="1">
      <alignment horizontal="center" vertical="center"/>
    </xf>
    <xf numFmtId="0" fontId="98" fillId="15" borderId="163" xfId="0" applyFont="1" applyFill="1" applyBorder="1" applyAlignment="1">
      <alignment horizontal="center" vertical="center"/>
    </xf>
    <xf numFmtId="9" fontId="51" fillId="17" borderId="221" xfId="0" applyNumberFormat="1" applyFont="1" applyFill="1" applyBorder="1" applyAlignment="1">
      <alignment horizontal="center"/>
    </xf>
    <xf numFmtId="9" fontId="51" fillId="17" borderId="222" xfId="0" applyNumberFormat="1" applyFont="1" applyFill="1" applyBorder="1" applyAlignment="1">
      <alignment horizontal="center"/>
    </xf>
    <xf numFmtId="9" fontId="102" fillId="13" borderId="223" xfId="0" applyNumberFormat="1" applyFont="1" applyFill="1" applyBorder="1" applyAlignment="1">
      <alignment horizontal="center"/>
    </xf>
    <xf numFmtId="9" fontId="102" fillId="13" borderId="224" xfId="0" applyNumberFormat="1" applyFont="1" applyFill="1" applyBorder="1" applyAlignment="1">
      <alignment horizontal="center"/>
    </xf>
    <xf numFmtId="9" fontId="46" fillId="0" borderId="274" xfId="0" applyNumberFormat="1" applyFont="1" applyBorder="1" applyAlignment="1">
      <alignment horizontal="center"/>
    </xf>
    <xf numFmtId="0" fontId="46" fillId="0" borderId="275" xfId="0" applyFont="1" applyBorder="1" applyAlignment="1">
      <alignment horizontal="center"/>
    </xf>
    <xf numFmtId="9" fontId="10" fillId="0" borderId="276" xfId="0" applyNumberFormat="1" applyFont="1" applyBorder="1" applyAlignment="1">
      <alignment horizontal="center"/>
    </xf>
    <xf numFmtId="0" fontId="10" fillId="0" borderId="277" xfId="0" applyFont="1" applyBorder="1" applyAlignment="1">
      <alignment horizontal="center"/>
    </xf>
    <xf numFmtId="9" fontId="46" fillId="0" borderId="278" xfId="0" applyNumberFormat="1" applyFont="1" applyBorder="1" applyAlignment="1">
      <alignment horizontal="center"/>
    </xf>
    <xf numFmtId="0" fontId="46" fillId="0" borderId="279" xfId="0" applyFont="1" applyBorder="1" applyAlignment="1">
      <alignment horizontal="center"/>
    </xf>
    <xf numFmtId="0" fontId="102" fillId="0" borderId="209" xfId="0" applyFont="1" applyBorder="1" applyAlignment="1">
      <alignment horizontal="left"/>
    </xf>
    <xf numFmtId="0" fontId="102" fillId="0" borderId="213" xfId="0" applyFont="1" applyBorder="1" applyAlignment="1">
      <alignment horizontal="left"/>
    </xf>
    <xf numFmtId="9" fontId="102" fillId="0" borderId="208" xfId="0" applyNumberFormat="1" applyFont="1" applyBorder="1" applyAlignment="1">
      <alignment horizontal="center" wrapText="1"/>
    </xf>
    <xf numFmtId="9" fontId="102" fillId="0" borderId="209" xfId="0" applyNumberFormat="1" applyFont="1" applyBorder="1" applyAlignment="1">
      <alignment horizontal="center"/>
    </xf>
    <xf numFmtId="0" fontId="102" fillId="0" borderId="209" xfId="0" applyFont="1" applyBorder="1" applyAlignment="1">
      <alignment horizontal="center"/>
    </xf>
    <xf numFmtId="0" fontId="102" fillId="0" borderId="210" xfId="0" applyFont="1" applyBorder="1" applyAlignment="1">
      <alignment horizontal="center"/>
    </xf>
    <xf numFmtId="9" fontId="102" fillId="0" borderId="217" xfId="0" applyNumberFormat="1" applyFont="1" applyBorder="1" applyAlignment="1">
      <alignment horizontal="center"/>
    </xf>
    <xf numFmtId="9" fontId="102" fillId="16" borderId="219" xfId="0" applyNumberFormat="1" applyFont="1" applyFill="1" applyBorder="1" applyAlignment="1">
      <alignment horizontal="center"/>
    </xf>
    <xf numFmtId="9" fontId="102" fillId="16" borderId="220" xfId="0" applyNumberFormat="1" applyFont="1" applyFill="1" applyBorder="1" applyAlignment="1">
      <alignment horizontal="center"/>
    </xf>
    <xf numFmtId="0" fontId="48" fillId="0" borderId="164" xfId="0" applyFont="1" applyBorder="1" applyAlignment="1">
      <alignment horizontal="center"/>
    </xf>
    <xf numFmtId="0" fontId="48" fillId="0" borderId="165" xfId="0" applyFont="1" applyBorder="1" applyAlignment="1">
      <alignment horizontal="center"/>
    </xf>
    <xf numFmtId="0" fontId="48" fillId="0" borderId="167" xfId="0" applyFont="1" applyBorder="1" applyAlignment="1">
      <alignment horizontal="center"/>
    </xf>
    <xf numFmtId="0" fontId="44" fillId="16" borderId="168" xfId="0" applyFont="1" applyFill="1" applyBorder="1" applyAlignment="1">
      <alignment horizontal="center"/>
    </xf>
    <xf numFmtId="0" fontId="44" fillId="11" borderId="169" xfId="0" applyFont="1" applyFill="1" applyBorder="1" applyAlignment="1">
      <alignment horizontal="center"/>
    </xf>
    <xf numFmtId="0" fontId="44" fillId="11" borderId="168" xfId="0" applyFont="1" applyFill="1" applyBorder="1" applyAlignment="1">
      <alignment horizontal="center"/>
    </xf>
    <xf numFmtId="0" fontId="99" fillId="16" borderId="169" xfId="0" applyFont="1" applyFill="1" applyBorder="1" applyAlignment="1">
      <alignment horizontal="center" wrapText="1"/>
    </xf>
    <xf numFmtId="0" fontId="99" fillId="16" borderId="168" xfId="0" applyFont="1" applyFill="1" applyBorder="1" applyAlignment="1">
      <alignment horizontal="center" wrapText="1"/>
    </xf>
    <xf numFmtId="0" fontId="99" fillId="16" borderId="170" xfId="0" applyFont="1" applyFill="1" applyBorder="1" applyAlignment="1">
      <alignment horizontal="center" wrapText="1"/>
    </xf>
    <xf numFmtId="0" fontId="44" fillId="17" borderId="171" xfId="0" applyFont="1" applyFill="1" applyBorder="1" applyAlignment="1">
      <alignment horizontal="center"/>
    </xf>
    <xf numFmtId="0" fontId="44" fillId="17" borderId="168" xfId="0" applyFont="1" applyFill="1" applyBorder="1" applyAlignment="1">
      <alignment horizontal="center"/>
    </xf>
    <xf numFmtId="0" fontId="44" fillId="14" borderId="169" xfId="0" applyFont="1" applyFill="1" applyBorder="1" applyAlignment="1">
      <alignment horizontal="center"/>
    </xf>
    <xf numFmtId="0" fontId="44" fillId="14" borderId="168" xfId="0" applyFont="1" applyFill="1" applyBorder="1" applyAlignment="1">
      <alignment horizontal="center"/>
    </xf>
    <xf numFmtId="0" fontId="99" fillId="17" borderId="169" xfId="0" applyFont="1" applyFill="1" applyBorder="1" applyAlignment="1">
      <alignment horizontal="center" wrapText="1"/>
    </xf>
    <xf numFmtId="0" fontId="99" fillId="17" borderId="168" xfId="0" applyFont="1" applyFill="1" applyBorder="1" applyAlignment="1">
      <alignment horizontal="center" wrapText="1"/>
    </xf>
    <xf numFmtId="0" fontId="99" fillId="17" borderId="173" xfId="0" applyFont="1" applyFill="1" applyBorder="1" applyAlignment="1">
      <alignment horizontal="center" wrapText="1"/>
    </xf>
    <xf numFmtId="0" fontId="44" fillId="13" borderId="176" xfId="0" applyFont="1" applyFill="1" applyBorder="1" applyAlignment="1">
      <alignment horizontal="center"/>
    </xf>
    <xf numFmtId="0" fontId="44" fillId="13" borderId="177" xfId="0" applyFont="1" applyFill="1" applyBorder="1" applyAlignment="1">
      <alignment horizontal="center"/>
    </xf>
    <xf numFmtId="0" fontId="44" fillId="12" borderId="179" xfId="0" applyFont="1" applyFill="1" applyBorder="1" applyAlignment="1">
      <alignment horizontal="center"/>
    </xf>
    <xf numFmtId="0" fontId="44" fillId="12" borderId="177" xfId="0" applyFont="1" applyFill="1" applyBorder="1" applyAlignment="1">
      <alignment horizontal="center"/>
    </xf>
    <xf numFmtId="0" fontId="99" fillId="13" borderId="179" xfId="0" applyFont="1" applyFill="1" applyBorder="1" applyAlignment="1">
      <alignment horizontal="center" wrapText="1"/>
    </xf>
    <xf numFmtId="0" fontId="99" fillId="13" borderId="177" xfId="0" applyFont="1" applyFill="1" applyBorder="1" applyAlignment="1">
      <alignment horizontal="center" wrapText="1"/>
    </xf>
    <xf numFmtId="0" fontId="99" fillId="13" borderId="180" xfId="0" applyFont="1" applyFill="1" applyBorder="1" applyAlignment="1">
      <alignment horizontal="center" wrapText="1"/>
    </xf>
    <xf numFmtId="0" fontId="45" fillId="17" borderId="183" xfId="0" applyFont="1" applyFill="1" applyBorder="1" applyAlignment="1">
      <alignment horizontal="center" wrapText="1"/>
    </xf>
    <xf numFmtId="0" fontId="45" fillId="17" borderId="150" xfId="0" applyFont="1" applyFill="1" applyBorder="1" applyAlignment="1">
      <alignment horizontal="center" wrapText="1"/>
    </xf>
    <xf numFmtId="0" fontId="95" fillId="13" borderId="184" xfId="0" applyFont="1" applyFill="1" applyBorder="1" applyAlignment="1">
      <alignment horizontal="center" wrapText="1"/>
    </xf>
    <xf numFmtId="0" fontId="95" fillId="13" borderId="185" xfId="0" applyFont="1" applyFill="1" applyBorder="1" applyAlignment="1">
      <alignment horizontal="center" wrapText="1"/>
    </xf>
    <xf numFmtId="0" fontId="47" fillId="0" borderId="187" xfId="0" applyFont="1" applyBorder="1" applyAlignment="1">
      <alignment horizontal="center" wrapText="1"/>
    </xf>
    <xf numFmtId="0" fontId="47" fillId="0" borderId="188" xfId="0" applyFont="1" applyBorder="1" applyAlignment="1">
      <alignment horizontal="center" wrapText="1"/>
    </xf>
    <xf numFmtId="0" fontId="47" fillId="0" borderId="189" xfId="0" applyFont="1" applyBorder="1" applyAlignment="1">
      <alignment horizontal="center" wrapText="1"/>
    </xf>
    <xf numFmtId="9" fontId="102" fillId="0" borderId="205" xfId="0" applyNumberFormat="1" applyFont="1" applyBorder="1" applyAlignment="1">
      <alignment horizontal="center"/>
    </xf>
    <xf numFmtId="0" fontId="102" fillId="0" borderId="205" xfId="0" applyFont="1" applyBorder="1" applyAlignment="1">
      <alignment horizontal="center"/>
    </xf>
    <xf numFmtId="0" fontId="102" fillId="0" borderId="205" xfId="0" applyFont="1" applyBorder="1" applyAlignment="1">
      <alignment horizontal="left"/>
    </xf>
    <xf numFmtId="0" fontId="102" fillId="0" borderId="206" xfId="0" applyFont="1" applyBorder="1" applyAlignment="1">
      <alignment horizontal="left"/>
    </xf>
    <xf numFmtId="9" fontId="102" fillId="0" borderId="212" xfId="0" applyNumberFormat="1" applyFont="1" applyBorder="1" applyAlignment="1">
      <alignment horizontal="center"/>
    </xf>
    <xf numFmtId="0" fontId="94" fillId="4" borderId="152" xfId="0" applyFont="1" applyFill="1" applyBorder="1" applyAlignment="1">
      <alignment horizontal="center"/>
    </xf>
    <xf numFmtId="0" fontId="40" fillId="4" borderId="152" xfId="0" applyFont="1" applyFill="1" applyBorder="1" applyAlignment="1">
      <alignment horizontal="center"/>
    </xf>
    <xf numFmtId="0" fontId="96" fillId="12" borderId="156" xfId="0" applyFont="1" applyFill="1" applyBorder="1" applyAlignment="1">
      <alignment horizontal="center"/>
    </xf>
    <xf numFmtId="0" fontId="97" fillId="13" borderId="158" xfId="0" applyFont="1" applyFill="1" applyBorder="1" applyAlignment="1">
      <alignment horizontal="center"/>
    </xf>
    <xf numFmtId="0" fontId="97" fillId="13" borderId="159" xfId="0" applyFont="1" applyFill="1" applyBorder="1" applyAlignment="1">
      <alignment horizontal="center"/>
    </xf>
    <xf numFmtId="0" fontId="97" fillId="13" borderId="160" xfId="0" applyFont="1" applyFill="1" applyBorder="1" applyAlignment="1">
      <alignment horizontal="center"/>
    </xf>
    <xf numFmtId="0" fontId="42" fillId="14" borderId="158" xfId="0" applyFont="1" applyFill="1" applyBorder="1" applyAlignment="1">
      <alignment horizontal="center"/>
    </xf>
    <xf numFmtId="0" fontId="42" fillId="14" borderId="159" xfId="0" applyFont="1" applyFill="1" applyBorder="1" applyAlignment="1">
      <alignment horizontal="center"/>
    </xf>
    <xf numFmtId="0" fontId="42" fillId="14" borderId="160" xfId="0" applyFont="1" applyFill="1" applyBorder="1" applyAlignment="1">
      <alignment horizontal="center"/>
    </xf>
    <xf numFmtId="0" fontId="98" fillId="15" borderId="161" xfId="0" applyFont="1" applyFill="1" applyBorder="1" applyAlignment="1">
      <alignment horizontal="center"/>
    </xf>
    <xf numFmtId="0" fontId="98" fillId="15" borderId="162" xfId="0" applyFont="1" applyFill="1" applyBorder="1" applyAlignment="1">
      <alignment horizontal="center"/>
    </xf>
    <xf numFmtId="0" fontId="98" fillId="15" borderId="163" xfId="0" applyFont="1" applyFill="1" applyBorder="1" applyAlignment="1">
      <alignment horizontal="center"/>
    </xf>
    <xf numFmtId="0" fontId="48" fillId="0" borderId="166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2188"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ill>
        <patternFill>
          <bgColor rgb="FF00B050"/>
        </patternFill>
      </fill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CEB342"/>
        </patternFill>
      </fill>
    </dxf>
    <dxf>
      <fill>
        <patternFill>
          <bgColor rgb="FFCEB342"/>
        </patternFill>
      </fill>
    </dxf>
    <dxf>
      <fill>
        <patternFill>
          <bgColor rgb="FFCEB342"/>
        </patternFill>
      </fill>
    </dxf>
    <dxf>
      <fill>
        <patternFill>
          <bgColor rgb="FFCEB342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ill>
        <patternFill>
          <bgColor rgb="FFCCCC00"/>
        </patternFill>
      </fill>
    </dxf>
    <dxf>
      <fill>
        <patternFill>
          <bgColor rgb="FFCCCC00"/>
        </patternFill>
      </fill>
    </dxf>
    <dxf>
      <font>
        <color rgb="FFCCCC00"/>
      </font>
    </dxf>
    <dxf>
      <font>
        <color rgb="FF9C0006"/>
      </font>
    </dxf>
    <dxf>
      <font>
        <color rgb="FF92D050"/>
      </font>
    </dxf>
    <dxf>
      <font>
        <color theme="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00B050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6" tint="-0.24994659260841701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theme="6" tint="-0.24994659260841701"/>
      </font>
    </dxf>
    <dxf>
      <font>
        <color theme="0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rgb="FFCEB342"/>
        </patternFill>
      </fill>
    </dxf>
    <dxf>
      <font>
        <color rgb="FF00B050"/>
      </font>
    </dxf>
    <dxf>
      <font>
        <color rgb="FF92D050"/>
      </font>
      <fill>
        <patternFill>
          <bgColor rgb="FF92D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0"/>
      </font>
    </dxf>
    <dxf>
      <font>
        <color theme="0"/>
      </font>
    </dxf>
    <dxf>
      <font>
        <color rgb="FF92D050"/>
      </font>
      <fill>
        <patternFill>
          <bgColor rgb="FF92D050"/>
        </patternFill>
      </fill>
    </dxf>
    <dxf>
      <font>
        <color rgb="FFCCCC00"/>
      </font>
    </dxf>
    <dxf>
      <font>
        <color theme="6" tint="-0.24994659260841701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6" tint="-0.24994659260841701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CCCC0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/>
      </fill>
    </dxf>
    <dxf>
      <font>
        <color rgb="FFC0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 patternType="gray0625"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gray0625"/>
      </fill>
    </dxf>
    <dxf>
      <font>
        <color theme="0"/>
      </font>
      <fill>
        <patternFill patternType="lightUp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24994659260841701"/>
      </font>
    </dxf>
    <dxf>
      <fill>
        <patternFill patternType="lightUp"/>
      </fill>
    </dxf>
    <dxf>
      <font>
        <color theme="6" tint="-0.24994659260841701"/>
      </font>
    </dxf>
    <dxf>
      <fill>
        <patternFill patternType="lightUp"/>
      </fill>
    </dxf>
    <dxf>
      <font>
        <color theme="0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6" tint="-0.499984740745262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499984740745262"/>
      </font>
    </dxf>
    <dxf>
      <font>
        <color theme="6" tint="-0.24994659260841701"/>
      </font>
    </dxf>
    <dxf>
      <font>
        <color theme="6" tint="-0.499984740745262"/>
      </font>
    </dxf>
    <dxf>
      <font>
        <color theme="6" tint="-0.24994659260841701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24994659260841701"/>
      </font>
    </dxf>
    <dxf>
      <font>
        <color rgb="FF00B050"/>
      </font>
    </dxf>
    <dxf>
      <font>
        <color rgb="FF00B050"/>
      </font>
    </dxf>
    <dxf>
      <font>
        <color rgb="FF00B0F0"/>
      </font>
    </dxf>
    <dxf>
      <font>
        <color theme="0"/>
      </font>
    </dxf>
    <dxf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  <dxf>
      <font>
        <color theme="0"/>
      </font>
    </dxf>
    <dxf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  <fill>
        <patternFill>
          <bgColor theme="6" tint="-0.24994659260841701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0.39994506668294322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border>
        <vertical/>
        <horizontal/>
      </border>
    </dxf>
    <dxf>
      <font>
        <color rgb="FF00B0F0"/>
      </font>
    </dxf>
    <dxf>
      <font>
        <color theme="6" tint="-0.24994659260841701"/>
      </font>
    </dxf>
    <dxf>
      <font>
        <color theme="6" tint="-0.499984740745262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lightUp"/>
      </fill>
    </dxf>
    <dxf>
      <font>
        <color theme="0"/>
      </font>
      <fill>
        <patternFill>
          <bgColor theme="0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lightUp"/>
      </fill>
    </dxf>
    <dxf>
      <font>
        <color theme="0"/>
      </font>
      <fill>
        <patternFill>
          <bgColor theme="0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ill>
        <patternFill patternType="lightUp"/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ont>
        <color rgb="FF00B0F0"/>
      </font>
    </dxf>
    <dxf>
      <font>
        <color theme="6" tint="-0.24994659260841701"/>
      </font>
    </dxf>
    <dxf>
      <font>
        <color theme="6" tint="-0.499984740745262"/>
      </font>
    </dxf>
    <dxf>
      <fill>
        <patternFill>
          <bgColor theme="6" tint="-0.24994659260841701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rgb="FFFF0000"/>
      </font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ill>
        <patternFill patternType="lightUp"/>
      </fill>
    </dxf>
    <dxf>
      <font>
        <color theme="0"/>
      </font>
      <fill>
        <patternFill>
          <bgColor theme="0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0"/>
      </font>
      <fill>
        <patternFill>
          <bgColor theme="6" tint="-0.499984740745262"/>
        </patternFill>
      </fill>
    </dxf>
    <dxf>
      <font>
        <color rgb="FF00B0F0"/>
      </font>
    </dxf>
    <dxf>
      <font>
        <color theme="6" tint="-0.24994659260841701"/>
      </font>
    </dxf>
    <dxf>
      <font>
        <color theme="6" tint="-0.499984740745262"/>
      </font>
    </dxf>
    <dxf>
      <font>
        <color theme="6" tint="-0.499984740745262"/>
      </font>
    </dxf>
    <dxf>
      <font>
        <color theme="6" tint="-0.24994659260841701"/>
      </font>
    </dxf>
    <dxf>
      <font>
        <color rgb="FF00B0F0"/>
      </font>
    </dxf>
    <dxf>
      <font>
        <color rgb="FF00B050"/>
      </font>
    </dxf>
    <dxf>
      <font>
        <color rgb="FF00B05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152400</xdr:colOff>
      <xdr:row>51</xdr:row>
      <xdr:rowOff>76200</xdr:rowOff>
    </xdr:from>
    <xdr:to>
      <xdr:col>40</xdr:col>
      <xdr:colOff>238125</xdr:colOff>
      <xdr:row>66</xdr:row>
      <xdr:rowOff>238125</xdr:rowOff>
    </xdr:to>
    <xdr:sp macro="" textlink="">
      <xdr:nvSpPr>
        <xdr:cNvPr id="3" name="2 Flecha abajo"/>
        <xdr:cNvSpPr/>
      </xdr:nvSpPr>
      <xdr:spPr>
        <a:xfrm>
          <a:off x="11010900" y="11982450"/>
          <a:ext cx="371475" cy="14001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39</xdr:col>
      <xdr:colOff>133350</xdr:colOff>
      <xdr:row>90</xdr:row>
      <xdr:rowOff>0</xdr:rowOff>
    </xdr:from>
    <xdr:to>
      <xdr:col>40</xdr:col>
      <xdr:colOff>219075</xdr:colOff>
      <xdr:row>98</xdr:row>
      <xdr:rowOff>161925</xdr:rowOff>
    </xdr:to>
    <xdr:sp macro="" textlink="">
      <xdr:nvSpPr>
        <xdr:cNvPr id="4" name="3 Flecha abajo"/>
        <xdr:cNvSpPr/>
      </xdr:nvSpPr>
      <xdr:spPr>
        <a:xfrm>
          <a:off x="10991850" y="17325975"/>
          <a:ext cx="371475" cy="14001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39</xdr:col>
      <xdr:colOff>152400</xdr:colOff>
      <xdr:row>29</xdr:row>
      <xdr:rowOff>76200</xdr:rowOff>
    </xdr:from>
    <xdr:to>
      <xdr:col>40</xdr:col>
      <xdr:colOff>238125</xdr:colOff>
      <xdr:row>34</xdr:row>
      <xdr:rowOff>190500</xdr:rowOff>
    </xdr:to>
    <xdr:sp macro="" textlink="">
      <xdr:nvSpPr>
        <xdr:cNvPr id="5" name="4 Flecha abajo"/>
        <xdr:cNvSpPr/>
      </xdr:nvSpPr>
      <xdr:spPr>
        <a:xfrm>
          <a:off x="11010900" y="6924675"/>
          <a:ext cx="371475" cy="14001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39</xdr:col>
      <xdr:colOff>114300</xdr:colOff>
      <xdr:row>14</xdr:row>
      <xdr:rowOff>152400</xdr:rowOff>
    </xdr:from>
    <xdr:to>
      <xdr:col>40</xdr:col>
      <xdr:colOff>200025</xdr:colOff>
      <xdr:row>20</xdr:row>
      <xdr:rowOff>142875</xdr:rowOff>
    </xdr:to>
    <xdr:sp macro="" textlink="">
      <xdr:nvSpPr>
        <xdr:cNvPr id="6" name="5 Flecha abajo"/>
        <xdr:cNvSpPr/>
      </xdr:nvSpPr>
      <xdr:spPr>
        <a:xfrm>
          <a:off x="10972800" y="3295650"/>
          <a:ext cx="371475" cy="14001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39</xdr:col>
      <xdr:colOff>114300</xdr:colOff>
      <xdr:row>116</xdr:row>
      <xdr:rowOff>171450</xdr:rowOff>
    </xdr:from>
    <xdr:to>
      <xdr:col>40</xdr:col>
      <xdr:colOff>200025</xdr:colOff>
      <xdr:row>125</xdr:row>
      <xdr:rowOff>85725</xdr:rowOff>
    </xdr:to>
    <xdr:sp macro="" textlink="">
      <xdr:nvSpPr>
        <xdr:cNvPr id="7" name="6 Flecha abajo"/>
        <xdr:cNvSpPr/>
      </xdr:nvSpPr>
      <xdr:spPr>
        <a:xfrm>
          <a:off x="10972800" y="21431250"/>
          <a:ext cx="371475" cy="14001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39</xdr:col>
      <xdr:colOff>142875</xdr:colOff>
      <xdr:row>134</xdr:row>
      <xdr:rowOff>276225</xdr:rowOff>
    </xdr:from>
    <xdr:to>
      <xdr:col>40</xdr:col>
      <xdr:colOff>228600</xdr:colOff>
      <xdr:row>139</xdr:row>
      <xdr:rowOff>190500</xdr:rowOff>
    </xdr:to>
    <xdr:sp macro="" textlink="">
      <xdr:nvSpPr>
        <xdr:cNvPr id="8" name="7 Flecha abajo"/>
        <xdr:cNvSpPr/>
      </xdr:nvSpPr>
      <xdr:spPr>
        <a:xfrm>
          <a:off x="11001375" y="25269825"/>
          <a:ext cx="371475" cy="14001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347875</xdr:colOff>
      <xdr:row>2</xdr:row>
      <xdr:rowOff>106495</xdr:rowOff>
    </xdr:from>
    <xdr:ext cx="8356839" cy="1782924"/>
    <xdr:sp macro="" textlink="">
      <xdr:nvSpPr>
        <xdr:cNvPr id="2" name="1 Rectángulo"/>
        <xdr:cNvSpPr/>
      </xdr:nvSpPr>
      <xdr:spPr>
        <a:xfrm>
          <a:off x="347875" y="502735"/>
          <a:ext cx="8356839" cy="178292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solidFill>
                <a:srgbClr val="00B05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Para observar las notas</a:t>
          </a:r>
        </a:p>
        <a:p>
          <a:pPr algn="ctr"/>
          <a:r>
            <a:rPr lang="es-ES" sz="54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solidFill>
                <a:srgbClr val="00B05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por</a:t>
          </a:r>
          <a:r>
            <a:rPr lang="es-ES" sz="5400" b="1" cap="none" spc="0" baseline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solidFill>
                <a:srgbClr val="00B05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 favor, ingrese a la hoja 1</a:t>
          </a:r>
          <a:endParaRPr lang="es-ES" sz="5400" b="1" cap="none" spc="0">
            <a:ln w="18000">
              <a:solidFill>
                <a:schemeClr val="accent2">
                  <a:satMod val="140000"/>
                </a:schemeClr>
              </a:solidFill>
              <a:prstDash val="solid"/>
              <a:miter lim="800000"/>
            </a:ln>
            <a:solidFill>
              <a:srgbClr val="00B050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97"/>
  <sheetViews>
    <sheetView tabSelected="1" zoomScaleNormal="100" workbookViewId="0">
      <selection activeCell="M19" sqref="M19:N20"/>
    </sheetView>
  </sheetViews>
  <sheetFormatPr baseColWidth="10" defaultRowHeight="15.6" x14ac:dyDescent="0.3"/>
  <cols>
    <col min="1" max="42" width="3.69921875" customWidth="1"/>
    <col min="43" max="43" width="3.09765625" customWidth="1"/>
    <col min="44" max="44" width="2.3984375" customWidth="1"/>
  </cols>
  <sheetData>
    <row r="1" spans="1:42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32.4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687" t="s">
        <v>184</v>
      </c>
      <c r="Q2" s="687"/>
      <c r="R2" s="687"/>
      <c r="S2" s="687"/>
      <c r="T2" s="687"/>
      <c r="U2" s="687"/>
      <c r="V2" s="687"/>
      <c r="W2" s="687"/>
      <c r="X2" s="687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2" x14ac:dyDescent="0.3">
      <c r="A4" s="1"/>
      <c r="B4" s="1"/>
      <c r="C4" s="1"/>
      <c r="D4" s="1"/>
      <c r="E4" s="1"/>
      <c r="AM4" s="1"/>
      <c r="AN4" s="1"/>
      <c r="AO4" s="1"/>
      <c r="AP4" s="1"/>
    </row>
    <row r="5" spans="1:42" x14ac:dyDescent="0.3">
      <c r="A5" s="1"/>
      <c r="B5" s="1"/>
      <c r="C5" s="1"/>
      <c r="D5" s="1"/>
      <c r="E5" s="1"/>
      <c r="AM5" s="1"/>
      <c r="AN5" s="1"/>
      <c r="AO5" s="1"/>
      <c r="AP5" s="1"/>
    </row>
    <row r="6" spans="1:42" x14ac:dyDescent="0.3">
      <c r="A6" s="1"/>
      <c r="B6" s="1"/>
      <c r="C6" s="1"/>
      <c r="D6" s="1"/>
      <c r="E6" s="1"/>
      <c r="L6" s="694" t="str">
        <f>+Hoja2!A1</f>
        <v>I.E LUIS LOPEZ DE MESA</v>
      </c>
      <c r="M6" s="694"/>
      <c r="N6" s="694"/>
      <c r="O6" s="694"/>
      <c r="P6" s="694"/>
      <c r="Q6" s="694"/>
      <c r="R6" s="694"/>
      <c r="S6" s="694"/>
      <c r="T6" s="694"/>
      <c r="U6" s="694"/>
      <c r="V6" s="694"/>
      <c r="W6" s="694"/>
      <c r="X6" s="694"/>
      <c r="Y6" s="694"/>
      <c r="Z6" s="694"/>
      <c r="AA6" s="694"/>
      <c r="AB6" s="694"/>
      <c r="AC6" s="694"/>
      <c r="AD6" s="694"/>
      <c r="AE6" s="694"/>
      <c r="AM6" s="1"/>
      <c r="AN6" s="1"/>
      <c r="AO6" s="1"/>
      <c r="AP6" s="1"/>
    </row>
    <row r="7" spans="1:42" x14ac:dyDescent="0.3">
      <c r="A7" s="1"/>
      <c r="B7" s="1"/>
      <c r="C7" s="1"/>
      <c r="D7" s="1"/>
      <c r="E7" s="1"/>
      <c r="L7" s="694"/>
      <c r="M7" s="694"/>
      <c r="N7" s="694"/>
      <c r="O7" s="694"/>
      <c r="P7" s="694"/>
      <c r="Q7" s="694"/>
      <c r="R7" s="694"/>
      <c r="S7" s="694"/>
      <c r="T7" s="694"/>
      <c r="U7" s="694"/>
      <c r="V7" s="694"/>
      <c r="W7" s="694"/>
      <c r="X7" s="694"/>
      <c r="Y7" s="694"/>
      <c r="Z7" s="694"/>
      <c r="AA7" s="694"/>
      <c r="AB7" s="694"/>
      <c r="AC7" s="694"/>
      <c r="AD7" s="694"/>
      <c r="AE7" s="694"/>
      <c r="AM7" s="1"/>
      <c r="AN7" s="1"/>
      <c r="AO7" s="1"/>
      <c r="AP7" s="1"/>
    </row>
    <row r="8" spans="1:42" x14ac:dyDescent="0.3">
      <c r="A8" s="1"/>
      <c r="B8" s="1"/>
      <c r="C8" s="1"/>
      <c r="D8" s="1"/>
      <c r="E8" s="1"/>
      <c r="L8" s="694"/>
      <c r="M8" s="694"/>
      <c r="N8" s="694"/>
      <c r="O8" s="694"/>
      <c r="P8" s="694"/>
      <c r="Q8" s="694"/>
      <c r="R8" s="694"/>
      <c r="S8" s="694"/>
      <c r="T8" s="694"/>
      <c r="U8" s="694"/>
      <c r="V8" s="694"/>
      <c r="W8" s="694"/>
      <c r="X8" s="694"/>
      <c r="Y8" s="694"/>
      <c r="Z8" s="694"/>
      <c r="AA8" s="694"/>
      <c r="AB8" s="694"/>
      <c r="AC8" s="694"/>
      <c r="AD8" s="694"/>
      <c r="AE8" s="694"/>
      <c r="AM8" s="1"/>
      <c r="AN8" s="1"/>
      <c r="AO8" s="1"/>
      <c r="AP8" s="1"/>
    </row>
    <row r="9" spans="1:42" x14ac:dyDescent="0.3">
      <c r="A9" s="1"/>
      <c r="B9" s="1"/>
      <c r="C9" s="1"/>
      <c r="D9" s="1"/>
      <c r="E9" s="1"/>
      <c r="AM9" s="1"/>
      <c r="AN9" s="1"/>
      <c r="AO9" s="1"/>
      <c r="AP9" s="1"/>
    </row>
    <row r="10" spans="1:42" x14ac:dyDescent="0.3">
      <c r="A10" s="1"/>
      <c r="B10" s="1"/>
      <c r="C10" s="1"/>
      <c r="D10" s="1"/>
      <c r="E10" s="1"/>
      <c r="AM10" s="1"/>
      <c r="AN10" s="1"/>
      <c r="AO10" s="1"/>
      <c r="AP10" s="1"/>
    </row>
    <row r="11" spans="1:42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ht="25.2" x14ac:dyDescent="0.45">
      <c r="A12" s="1"/>
      <c r="B12" s="1"/>
      <c r="C12" s="1"/>
      <c r="D12" s="1"/>
      <c r="E12" s="1"/>
      <c r="F12" s="1"/>
      <c r="G12" s="1"/>
      <c r="H12" s="688" t="s">
        <v>185</v>
      </c>
      <c r="I12" s="688"/>
      <c r="J12" s="688"/>
      <c r="K12" s="688"/>
      <c r="L12" s="688"/>
      <c r="M12" s="688"/>
      <c r="N12" s="688"/>
      <c r="O12" s="688"/>
      <c r="P12" s="688"/>
      <c r="Q12" s="688"/>
      <c r="R12" s="688"/>
      <c r="S12" s="688"/>
      <c r="T12" s="688"/>
      <c r="U12" s="688"/>
      <c r="V12" s="688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ht="16.2" thickBot="1" x14ac:dyDescent="0.35">
      <c r="A14" s="1"/>
      <c r="B14" s="1"/>
      <c r="C14" s="1"/>
      <c r="D14" s="1"/>
      <c r="E14" s="1"/>
      <c r="AM14" s="1"/>
      <c r="AN14" s="1"/>
      <c r="AO14" s="1"/>
      <c r="AP14" s="1"/>
    </row>
    <row r="15" spans="1:42" ht="21" x14ac:dyDescent="0.4">
      <c r="A15" s="1"/>
      <c r="B15" s="1"/>
      <c r="C15" s="1"/>
      <c r="D15" s="1"/>
      <c r="E15" s="1"/>
      <c r="I15" s="689" t="s">
        <v>188</v>
      </c>
      <c r="J15" s="689"/>
      <c r="K15" s="689"/>
      <c r="L15" s="690"/>
      <c r="M15" s="674"/>
      <c r="N15" s="675"/>
      <c r="Q15" s="693" t="s">
        <v>192</v>
      </c>
      <c r="R15" s="693"/>
      <c r="S15" s="693"/>
      <c r="T15" s="693"/>
      <c r="U15" s="693"/>
      <c r="V15" s="693"/>
      <c r="W15" s="693"/>
      <c r="X15" s="693"/>
      <c r="AM15" s="1"/>
      <c r="AN15" s="1"/>
      <c r="AO15" s="1"/>
      <c r="AP15" s="1"/>
    </row>
    <row r="16" spans="1:42" ht="16.2" customHeight="1" thickBot="1" x14ac:dyDescent="0.35">
      <c r="A16" s="1"/>
      <c r="B16" s="1"/>
      <c r="C16" s="1"/>
      <c r="D16" s="1"/>
      <c r="E16" s="1"/>
      <c r="M16" s="691"/>
      <c r="N16" s="692"/>
      <c r="Q16" s="693"/>
      <c r="R16" s="693"/>
      <c r="S16" s="693"/>
      <c r="T16" s="693"/>
      <c r="U16" s="693"/>
      <c r="V16" s="693"/>
      <c r="W16" s="693"/>
      <c r="X16" s="693"/>
      <c r="AM16" s="1"/>
      <c r="AN16" s="1"/>
      <c r="AO16" s="1"/>
      <c r="AP16" s="1"/>
    </row>
    <row r="17" spans="1:42" ht="21" x14ac:dyDescent="0.4">
      <c r="A17" s="1"/>
      <c r="B17" s="1"/>
      <c r="C17" s="1"/>
      <c r="D17" s="1"/>
      <c r="E17" s="1"/>
      <c r="I17" s="689" t="s">
        <v>189</v>
      </c>
      <c r="J17" s="689"/>
      <c r="K17" s="689"/>
      <c r="L17" s="690"/>
      <c r="M17" s="674"/>
      <c r="N17" s="675"/>
      <c r="Q17" s="678" t="s">
        <v>193</v>
      </c>
      <c r="R17" s="678"/>
      <c r="S17" s="678"/>
      <c r="T17" s="678"/>
      <c r="U17" s="678"/>
      <c r="V17" s="678"/>
      <c r="W17" s="678"/>
      <c r="X17" s="678"/>
      <c r="AM17" s="1"/>
      <c r="AN17" s="1"/>
      <c r="AO17" s="1"/>
      <c r="AP17" s="1"/>
    </row>
    <row r="18" spans="1:42" ht="16.2" customHeight="1" thickBot="1" x14ac:dyDescent="0.35">
      <c r="A18" s="1"/>
      <c r="B18" s="1"/>
      <c r="C18" s="1"/>
      <c r="D18" s="1"/>
      <c r="E18" s="1"/>
      <c r="M18" s="691"/>
      <c r="N18" s="692"/>
      <c r="Q18" s="678"/>
      <c r="R18" s="678"/>
      <c r="S18" s="678"/>
      <c r="T18" s="678"/>
      <c r="U18" s="678"/>
      <c r="V18" s="678"/>
      <c r="W18" s="678"/>
      <c r="X18" s="678"/>
      <c r="AM18" s="1"/>
      <c r="AN18" s="1"/>
      <c r="AO18" s="1"/>
      <c r="AP18" s="1"/>
    </row>
    <row r="19" spans="1:42" ht="19.8" x14ac:dyDescent="0.4">
      <c r="A19" s="1"/>
      <c r="B19" s="1"/>
      <c r="C19" s="1"/>
      <c r="D19" s="1"/>
      <c r="E19" s="1"/>
      <c r="I19" s="672" t="s">
        <v>190</v>
      </c>
      <c r="J19" s="672"/>
      <c r="K19" s="672"/>
      <c r="L19" s="673"/>
      <c r="M19" s="674"/>
      <c r="N19" s="675"/>
      <c r="Q19" s="678" t="s">
        <v>194</v>
      </c>
      <c r="R19" s="678"/>
      <c r="S19" s="678"/>
      <c r="T19" s="678"/>
      <c r="U19" s="678"/>
      <c r="V19" s="678"/>
      <c r="W19" s="678"/>
      <c r="X19" s="678"/>
      <c r="AM19" s="1"/>
      <c r="AN19" s="1"/>
      <c r="AO19" s="1"/>
      <c r="AP19" s="1"/>
    </row>
    <row r="20" spans="1:42" ht="16.2" customHeight="1" thickBot="1" x14ac:dyDescent="0.35">
      <c r="A20" s="1"/>
      <c r="B20" s="1"/>
      <c r="C20" s="1"/>
      <c r="D20" s="1"/>
      <c r="E20" s="1"/>
      <c r="M20" s="676"/>
      <c r="N20" s="677"/>
      <c r="Q20" s="678"/>
      <c r="R20" s="678"/>
      <c r="S20" s="678"/>
      <c r="T20" s="678"/>
      <c r="U20" s="678"/>
      <c r="V20" s="678"/>
      <c r="W20" s="678"/>
      <c r="X20" s="678"/>
      <c r="AM20" s="1"/>
      <c r="AN20" s="1"/>
      <c r="AO20" s="1"/>
      <c r="AP20" s="1"/>
    </row>
    <row r="21" spans="1:42" ht="31.2" customHeight="1" thickBot="1" x14ac:dyDescent="0.4">
      <c r="A21" s="1"/>
      <c r="B21" s="1"/>
      <c r="C21" s="1"/>
      <c r="D21" s="1"/>
      <c r="E21" s="1"/>
      <c r="G21" s="22" t="s">
        <v>191</v>
      </c>
      <c r="H21" s="22"/>
      <c r="I21" s="22"/>
      <c r="J21" s="22"/>
      <c r="K21" s="22"/>
      <c r="L21" s="23"/>
      <c r="M21" s="679"/>
      <c r="N21" s="680"/>
      <c r="S21" s="681" t="e">
        <f>+CONCATENATE(+LOOKUP(AI26,Hoja2!A5:A549,Hoja2!B5:B549)," ",LOOKUP(AI26,Hoja2!A5:A549,Hoja2!C5:C549),"  ",LOOKUP(AI26,Hoja2!A5:A549,Hoja2!D5:D549),"  ",LOOKUP(AI26,Hoja2!A5:A549,Hoja2!E5:E549))</f>
        <v>#N/A</v>
      </c>
      <c r="T21" s="681"/>
      <c r="U21" s="681"/>
      <c r="V21" s="681"/>
      <c r="W21" s="681"/>
      <c r="X21" s="681"/>
      <c r="Y21" s="681"/>
      <c r="Z21" s="681"/>
      <c r="AA21" s="681"/>
      <c r="AB21" s="681"/>
      <c r="AC21" s="681"/>
      <c r="AD21" s="681"/>
      <c r="AE21" s="681"/>
      <c r="AM21" s="1"/>
      <c r="AN21" s="1"/>
      <c r="AO21" s="1"/>
      <c r="AP21" s="1"/>
    </row>
    <row r="22" spans="1:42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</row>
    <row r="23" spans="1:42" ht="25.2" x14ac:dyDescent="0.45">
      <c r="A23" s="1"/>
      <c r="B23" s="1"/>
      <c r="C23" s="1"/>
      <c r="D23" s="1"/>
      <c r="E23" s="1"/>
      <c r="F23" s="1"/>
      <c r="G23" s="1"/>
      <c r="H23" s="682" t="s">
        <v>186</v>
      </c>
      <c r="I23" s="682"/>
      <c r="J23" s="682"/>
      <c r="K23" s="682"/>
      <c r="L23" s="682"/>
      <c r="M23" s="682"/>
      <c r="N23" s="682"/>
      <c r="O23" s="682"/>
      <c r="P23" s="682"/>
      <c r="Q23" s="682"/>
      <c r="R23" s="682"/>
      <c r="S23" s="682"/>
      <c r="T23" s="682"/>
      <c r="U23" s="682"/>
      <c r="V23" s="682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</row>
    <row r="24" spans="1:42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</row>
    <row r="25" spans="1:42" ht="16.2" thickBot="1" x14ac:dyDescent="0.35">
      <c r="A25" s="1"/>
      <c r="B25" s="1"/>
      <c r="C25" s="1"/>
      <c r="D25" s="1"/>
      <c r="E25" s="1"/>
      <c r="AM25" s="1"/>
      <c r="AN25" s="1"/>
      <c r="AO25" s="1"/>
      <c r="AP25" s="1"/>
    </row>
    <row r="26" spans="1:42" ht="27" thickTop="1" thickBot="1" x14ac:dyDescent="0.45">
      <c r="A26" s="1"/>
      <c r="B26" s="1"/>
      <c r="C26" s="1"/>
      <c r="D26" s="1"/>
      <c r="E26" s="1"/>
      <c r="G26" s="704" t="s">
        <v>196</v>
      </c>
      <c r="H26" s="704"/>
      <c r="I26" s="704"/>
      <c r="J26" s="704"/>
      <c r="K26" s="704"/>
      <c r="L26" s="705" t="e">
        <f>+CONCATENATE(LOOKUP(AI26,Hoja2!A5:A549,Hoja2!D5:D549),"  ",LOOKUP(AI26,Hoja2!A5:A549,Hoja2!E5:E549))</f>
        <v>#N/A</v>
      </c>
      <c r="M26" s="705"/>
      <c r="N26" s="705"/>
      <c r="O26" s="705"/>
      <c r="P26" s="705"/>
      <c r="Q26" s="705"/>
      <c r="R26" s="705"/>
      <c r="S26" s="705"/>
      <c r="T26" s="705"/>
      <c r="U26" s="2"/>
      <c r="V26" s="2"/>
      <c r="W26" s="2"/>
      <c r="X26" s="2"/>
      <c r="Y26" s="2"/>
      <c r="Z26" s="2"/>
      <c r="AA26" s="3"/>
      <c r="AB26" s="3"/>
      <c r="AC26" s="3"/>
      <c r="AD26" s="3"/>
      <c r="AE26" s="3"/>
      <c r="AF26" s="706" t="s">
        <v>195</v>
      </c>
      <c r="AG26" s="706"/>
      <c r="AH26" s="706"/>
      <c r="AI26" s="684">
        <f>+M15*10000+M17*100+M19</f>
        <v>0</v>
      </c>
      <c r="AJ26" s="685"/>
      <c r="AK26" s="686"/>
      <c r="AM26" s="1"/>
      <c r="AN26" s="1"/>
      <c r="AO26" s="1"/>
      <c r="AP26" s="1"/>
    </row>
    <row r="27" spans="1:42" ht="16.8" thickTop="1" thickBot="1" x14ac:dyDescent="0.35">
      <c r="A27" s="1"/>
      <c r="B27" s="1"/>
      <c r="C27" s="1"/>
      <c r="D27" s="1"/>
      <c r="E27" s="1"/>
      <c r="G27" s="3"/>
      <c r="H27" s="3"/>
      <c r="I27" s="3"/>
      <c r="J27" s="3"/>
      <c r="K27" s="3"/>
      <c r="L27" s="4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M27" s="1"/>
      <c r="AN27" s="1"/>
      <c r="AO27" s="1"/>
      <c r="AP27" s="1"/>
    </row>
    <row r="28" spans="1:42" ht="22.2" thickTop="1" thickBot="1" x14ac:dyDescent="0.45">
      <c r="A28" s="1"/>
      <c r="B28" s="1"/>
      <c r="C28" s="1"/>
      <c r="D28" s="1"/>
      <c r="E28" s="1"/>
      <c r="G28" s="3"/>
      <c r="H28" s="706" t="s">
        <v>189</v>
      </c>
      <c r="I28" s="706"/>
      <c r="J28" s="722"/>
      <c r="K28" s="684" t="str">
        <f>+CONCATENATE(M15," - ",M17)</f>
        <v xml:space="preserve"> - </v>
      </c>
      <c r="L28" s="685"/>
      <c r="M28" s="686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M28" s="1"/>
      <c r="AN28" s="1"/>
      <c r="AO28" s="1"/>
      <c r="AP28" s="1"/>
    </row>
    <row r="29" spans="1:42" ht="22.2" thickTop="1" thickBot="1" x14ac:dyDescent="0.45">
      <c r="A29" s="1"/>
      <c r="B29" s="1"/>
      <c r="C29" s="1"/>
      <c r="D29" s="1"/>
      <c r="E29" s="1"/>
      <c r="G29" s="3"/>
      <c r="H29" s="3"/>
      <c r="I29" s="3"/>
      <c r="J29" s="3"/>
      <c r="K29" s="3"/>
      <c r="L29" s="3"/>
      <c r="M29" s="3"/>
      <c r="N29" s="683" t="s">
        <v>197</v>
      </c>
      <c r="O29" s="683"/>
      <c r="P29" s="683"/>
      <c r="Q29" s="684" t="str">
        <f>+Hoja2!E3</f>
        <v>DOS</v>
      </c>
      <c r="R29" s="685"/>
      <c r="S29" s="685"/>
      <c r="T29" s="686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M29" s="1"/>
      <c r="AN29" s="1"/>
      <c r="AO29" s="1"/>
      <c r="AP29" s="1"/>
    </row>
    <row r="30" spans="1:42" ht="19.2" thickTop="1" thickBot="1" x14ac:dyDescent="0.4">
      <c r="A30" s="1"/>
      <c r="B30" s="1"/>
      <c r="C30" s="1"/>
      <c r="D30" s="1"/>
      <c r="E30" s="1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695" t="s">
        <v>198</v>
      </c>
      <c r="V30" s="695"/>
      <c r="W30" s="695"/>
      <c r="X30" s="695"/>
      <c r="Y30" s="696"/>
      <c r="Z30" s="697">
        <f>+Hoja2!D1</f>
        <v>43650</v>
      </c>
      <c r="AA30" s="698"/>
      <c r="AB30" s="698"/>
      <c r="AC30" s="698"/>
      <c r="AD30" s="698"/>
      <c r="AE30" s="698"/>
      <c r="AF30" s="698"/>
      <c r="AG30" s="699"/>
      <c r="AM30" s="1"/>
      <c r="AN30" s="1"/>
      <c r="AO30" s="1"/>
      <c r="AP30" s="1"/>
    </row>
    <row r="31" spans="1:42" ht="16.8" thickTop="1" thickBot="1" x14ac:dyDescent="0.35">
      <c r="A31" s="1"/>
      <c r="B31" s="1"/>
      <c r="C31" s="1"/>
      <c r="D31" s="1"/>
      <c r="E31" s="1"/>
      <c r="G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M31" s="1"/>
      <c r="AN31" s="1"/>
      <c r="AO31" s="1"/>
      <c r="AP31" s="1"/>
    </row>
    <row r="32" spans="1:42" ht="21.6" customHeight="1" thickBot="1" x14ac:dyDescent="0.45">
      <c r="A32" s="1"/>
      <c r="B32" s="1"/>
      <c r="C32" s="1"/>
      <c r="D32" s="1"/>
      <c r="E32" s="1"/>
      <c r="G32" s="700" t="s">
        <v>199</v>
      </c>
      <c r="H32" s="700"/>
      <c r="I32" s="700"/>
      <c r="J32" s="700"/>
      <c r="K32" s="701" t="e">
        <f>+IF(H50="","",H50)</f>
        <v>#N/A</v>
      </c>
      <c r="L32" s="702"/>
      <c r="M32" s="702"/>
      <c r="N32" s="703"/>
      <c r="O32" s="644"/>
      <c r="P32" s="723" t="e">
        <f>+I75</f>
        <v>#N/A</v>
      </c>
      <c r="Q32" s="723"/>
      <c r="R32" s="723"/>
      <c r="S32" s="724"/>
      <c r="T32" s="645"/>
      <c r="W32" s="760" t="s">
        <v>4</v>
      </c>
      <c r="X32" s="3"/>
      <c r="AC32" s="3"/>
      <c r="AD32" s="3"/>
      <c r="AE32" s="727" t="s">
        <v>228</v>
      </c>
      <c r="AF32" s="728"/>
      <c r="AG32" s="728"/>
      <c r="AH32" s="729"/>
      <c r="AM32" s="1"/>
      <c r="AN32" s="1"/>
      <c r="AO32" s="1"/>
      <c r="AP32" s="1"/>
    </row>
    <row r="33" spans="1:42" ht="29.4" thickBot="1" x14ac:dyDescent="0.6">
      <c r="A33" s="1"/>
      <c r="B33" s="1"/>
      <c r="C33" s="1"/>
      <c r="D33" s="1"/>
      <c r="E33" s="1"/>
      <c r="G33" s="6"/>
      <c r="H33" s="6"/>
      <c r="I33" s="6"/>
      <c r="J33" s="6"/>
      <c r="K33" s="7"/>
      <c r="L33" s="749" t="e">
        <f>+IF(H78="","",H78)</f>
        <v>#N/A</v>
      </c>
      <c r="M33" s="749"/>
      <c r="N33" s="749"/>
      <c r="O33" s="749"/>
      <c r="P33" s="5"/>
      <c r="Q33" s="758" t="e">
        <f>+I103</f>
        <v>#N/A</v>
      </c>
      <c r="R33" s="758"/>
      <c r="S33" s="758"/>
      <c r="T33" s="759"/>
      <c r="U33" s="646"/>
      <c r="W33" s="761"/>
      <c r="X33" s="763" t="e">
        <f>+I74*(60%+IF(I102=0,20%,0)+IF(I130=0,20%,0))+(I102+I130)*20%</f>
        <v>#N/A</v>
      </c>
      <c r="Y33" s="764"/>
      <c r="Z33" s="765"/>
      <c r="AB33" s="3"/>
      <c r="AC33" s="3"/>
      <c r="AD33" s="3"/>
      <c r="AE33" s="730"/>
      <c r="AF33" s="731"/>
      <c r="AG33" s="731"/>
      <c r="AH33" s="732"/>
      <c r="AM33" s="1"/>
      <c r="AN33" s="1"/>
      <c r="AO33" s="1"/>
      <c r="AP33" s="1"/>
    </row>
    <row r="34" spans="1:42" ht="21.6" thickBot="1" x14ac:dyDescent="0.45">
      <c r="A34" s="1"/>
      <c r="B34" s="1"/>
      <c r="C34" s="1"/>
      <c r="D34" s="1"/>
      <c r="E34" s="1"/>
      <c r="G34" s="6"/>
      <c r="H34" s="6"/>
      <c r="I34" s="6"/>
      <c r="J34" s="6"/>
      <c r="K34" s="8"/>
      <c r="L34" s="7"/>
      <c r="M34" s="750" t="e">
        <f>+IF(H106="","",H106)</f>
        <v>#N/A</v>
      </c>
      <c r="N34" s="751"/>
      <c r="O34" s="751"/>
      <c r="P34" s="752"/>
      <c r="Q34" s="645"/>
      <c r="R34" s="725" t="e">
        <f>+I131</f>
        <v>#N/A</v>
      </c>
      <c r="S34" s="725"/>
      <c r="T34" s="725"/>
      <c r="U34" s="726"/>
      <c r="W34" s="762"/>
      <c r="X34" s="3"/>
      <c r="AC34" s="3"/>
      <c r="AD34" s="3"/>
      <c r="AE34" s="733"/>
      <c r="AF34" s="734"/>
      <c r="AG34" s="734"/>
      <c r="AH34" s="735"/>
      <c r="AM34" s="1"/>
      <c r="AN34" s="1"/>
      <c r="AO34" s="1"/>
      <c r="AP34" s="1"/>
    </row>
    <row r="35" spans="1:42" x14ac:dyDescent="0.3">
      <c r="A35" s="1"/>
      <c r="B35" s="1"/>
      <c r="C35" s="1"/>
      <c r="D35" s="1"/>
      <c r="E35" s="1"/>
      <c r="R35" s="9"/>
      <c r="S35" s="9"/>
      <c r="T35" s="9"/>
      <c r="U35" s="9"/>
      <c r="V35" s="9"/>
      <c r="AM35" s="1"/>
      <c r="AN35" s="1"/>
      <c r="AO35" s="1"/>
      <c r="AP35" s="1"/>
    </row>
    <row r="36" spans="1:42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753"/>
      <c r="S36" s="753"/>
      <c r="T36" s="753"/>
      <c r="U36" s="753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</row>
    <row r="37" spans="1:42" ht="25.2" x14ac:dyDescent="0.45">
      <c r="A37" s="1"/>
      <c r="B37" s="1"/>
      <c r="C37" s="1"/>
      <c r="D37" s="1"/>
      <c r="E37" s="1"/>
      <c r="F37" s="1"/>
      <c r="G37" s="1"/>
      <c r="H37" s="754" t="s">
        <v>187</v>
      </c>
      <c r="I37" s="754"/>
      <c r="J37" s="754"/>
      <c r="K37" s="754"/>
      <c r="L37" s="754"/>
      <c r="M37" s="754"/>
      <c r="N37" s="754"/>
      <c r="O37" s="754"/>
      <c r="P37" s="754"/>
      <c r="Q37" s="754"/>
      <c r="R37" s="754"/>
      <c r="S37" s="754"/>
      <c r="T37" s="754"/>
      <c r="U37" s="754"/>
      <c r="V37" s="754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</row>
    <row r="38" spans="1:42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755" t="s">
        <v>200</v>
      </c>
      <c r="AB38" s="755"/>
      <c r="AC38" s="755"/>
      <c r="AD38" s="755"/>
      <c r="AE38" s="755" t="s">
        <v>201</v>
      </c>
      <c r="AF38" s="755"/>
      <c r="AG38" s="755"/>
      <c r="AH38" s="755"/>
      <c r="AI38" s="755"/>
      <c r="AJ38" s="1"/>
      <c r="AK38" s="1"/>
      <c r="AL38" s="1"/>
      <c r="AM38" s="1"/>
      <c r="AN38" s="1"/>
      <c r="AO38" s="1"/>
      <c r="AP38" s="1"/>
    </row>
    <row r="39" spans="1:42" ht="16.2" thickBot="1" x14ac:dyDescent="0.35">
      <c r="A39" s="1"/>
      <c r="B39" s="1"/>
      <c r="C39" s="1"/>
      <c r="D39" s="1"/>
      <c r="E39" s="1"/>
      <c r="AM39" s="1"/>
      <c r="AN39" s="1"/>
      <c r="AO39" s="1"/>
      <c r="AP39" s="1"/>
    </row>
    <row r="40" spans="1:42" x14ac:dyDescent="0.3">
      <c r="A40" s="1"/>
      <c r="B40" s="1"/>
      <c r="C40" s="1"/>
      <c r="D40" s="1"/>
      <c r="E40" s="1"/>
      <c r="X40" s="707" t="s">
        <v>203</v>
      </c>
      <c r="Y40" s="708"/>
      <c r="Z40" s="708"/>
      <c r="AA40" s="708"/>
      <c r="AB40" s="708"/>
      <c r="AC40" s="708"/>
      <c r="AD40" s="708"/>
      <c r="AE40" s="708"/>
      <c r="AF40" s="708"/>
      <c r="AG40" s="708"/>
      <c r="AH40" s="708"/>
      <c r="AI40" s="708"/>
      <c r="AJ40" s="708"/>
      <c r="AK40" s="709"/>
      <c r="AM40" s="1"/>
      <c r="AN40" s="1"/>
      <c r="AO40" s="1"/>
      <c r="AP40" s="1"/>
    </row>
    <row r="41" spans="1:42" x14ac:dyDescent="0.3">
      <c r="A41" s="1"/>
      <c r="B41" s="1"/>
      <c r="C41" s="1"/>
      <c r="D41" s="1"/>
      <c r="E41" s="1"/>
      <c r="X41" s="710"/>
      <c r="Y41" s="711"/>
      <c r="Z41" s="711"/>
      <c r="AA41" s="711"/>
      <c r="AB41" s="711"/>
      <c r="AC41" s="711"/>
      <c r="AD41" s="711"/>
      <c r="AE41" s="711"/>
      <c r="AF41" s="711"/>
      <c r="AG41" s="711"/>
      <c r="AH41" s="711"/>
      <c r="AI41" s="711"/>
      <c r="AJ41" s="711"/>
      <c r="AK41" s="712"/>
      <c r="AM41" s="1"/>
      <c r="AN41" s="1"/>
      <c r="AO41" s="1"/>
      <c r="AP41" s="1"/>
    </row>
    <row r="42" spans="1:42" x14ac:dyDescent="0.3">
      <c r="A42" s="1"/>
      <c r="B42" s="1"/>
      <c r="C42" s="1"/>
      <c r="D42" s="1"/>
      <c r="E42" s="1"/>
      <c r="X42" s="710"/>
      <c r="Y42" s="711"/>
      <c r="Z42" s="711"/>
      <c r="AA42" s="711"/>
      <c r="AB42" s="711"/>
      <c r="AC42" s="711"/>
      <c r="AD42" s="711"/>
      <c r="AE42" s="711"/>
      <c r="AF42" s="711"/>
      <c r="AG42" s="711"/>
      <c r="AH42" s="711"/>
      <c r="AI42" s="711"/>
      <c r="AJ42" s="711"/>
      <c r="AK42" s="712"/>
      <c r="AM42" s="1"/>
      <c r="AN42" s="1"/>
      <c r="AO42" s="1"/>
      <c r="AP42" s="1"/>
    </row>
    <row r="43" spans="1:42" ht="16.2" thickBot="1" x14ac:dyDescent="0.35">
      <c r="A43" s="1"/>
      <c r="B43" s="1"/>
      <c r="C43" s="1"/>
      <c r="D43" s="1"/>
      <c r="E43" s="1"/>
      <c r="X43" s="710"/>
      <c r="Y43" s="711"/>
      <c r="Z43" s="711"/>
      <c r="AA43" s="711"/>
      <c r="AB43" s="711"/>
      <c r="AC43" s="711"/>
      <c r="AD43" s="711"/>
      <c r="AE43" s="711"/>
      <c r="AF43" s="711"/>
      <c r="AG43" s="711"/>
      <c r="AH43" s="711"/>
      <c r="AI43" s="711"/>
      <c r="AJ43" s="711"/>
      <c r="AK43" s="712"/>
      <c r="AM43" s="1"/>
      <c r="AN43" s="1"/>
      <c r="AO43" s="1"/>
      <c r="AP43" s="1"/>
    </row>
    <row r="44" spans="1:42" ht="16.2" customHeight="1" thickTop="1" x14ac:dyDescent="0.3">
      <c r="A44" s="1"/>
      <c r="B44" s="1"/>
      <c r="C44" s="1"/>
      <c r="D44" s="1"/>
      <c r="E44" s="1"/>
      <c r="P44" s="716" t="s">
        <v>202</v>
      </c>
      <c r="Q44" s="717"/>
      <c r="R44" s="717"/>
      <c r="S44" s="717"/>
      <c r="T44" s="717"/>
      <c r="U44" s="718"/>
      <c r="X44" s="710"/>
      <c r="Y44" s="711"/>
      <c r="Z44" s="711"/>
      <c r="AA44" s="711"/>
      <c r="AB44" s="711"/>
      <c r="AC44" s="711"/>
      <c r="AD44" s="711"/>
      <c r="AE44" s="711"/>
      <c r="AF44" s="711"/>
      <c r="AG44" s="711"/>
      <c r="AH44" s="711"/>
      <c r="AI44" s="711"/>
      <c r="AJ44" s="711"/>
      <c r="AK44" s="712"/>
      <c r="AM44" s="1"/>
      <c r="AN44" s="1"/>
      <c r="AO44" s="1"/>
      <c r="AP44" s="1"/>
    </row>
    <row r="45" spans="1:42" ht="16.2" customHeight="1" thickBot="1" x14ac:dyDescent="0.35">
      <c r="A45" s="1"/>
      <c r="B45" s="1"/>
      <c r="C45" s="1"/>
      <c r="D45" s="1"/>
      <c r="E45" s="1"/>
      <c r="P45" s="719"/>
      <c r="Q45" s="720"/>
      <c r="R45" s="720"/>
      <c r="S45" s="720"/>
      <c r="T45" s="720"/>
      <c r="U45" s="721"/>
      <c r="X45" s="710"/>
      <c r="Y45" s="711"/>
      <c r="Z45" s="711"/>
      <c r="AA45" s="711"/>
      <c r="AB45" s="711"/>
      <c r="AC45" s="711"/>
      <c r="AD45" s="711"/>
      <c r="AE45" s="711"/>
      <c r="AF45" s="711"/>
      <c r="AG45" s="711"/>
      <c r="AH45" s="711"/>
      <c r="AI45" s="711"/>
      <c r="AJ45" s="711"/>
      <c r="AK45" s="712"/>
      <c r="AM45" s="1"/>
      <c r="AN45" s="1"/>
      <c r="AO45" s="1"/>
      <c r="AP45" s="1"/>
    </row>
    <row r="46" spans="1:42" ht="16.2" thickTop="1" x14ac:dyDescent="0.3">
      <c r="A46" s="1"/>
      <c r="B46" s="1"/>
      <c r="C46" s="1"/>
      <c r="D46" s="1"/>
      <c r="E46" s="1"/>
      <c r="X46" s="710"/>
      <c r="Y46" s="711"/>
      <c r="Z46" s="711"/>
      <c r="AA46" s="711"/>
      <c r="AB46" s="711"/>
      <c r="AC46" s="711"/>
      <c r="AD46" s="711"/>
      <c r="AE46" s="711"/>
      <c r="AF46" s="711"/>
      <c r="AG46" s="711"/>
      <c r="AH46" s="711"/>
      <c r="AI46" s="711"/>
      <c r="AJ46" s="711"/>
      <c r="AK46" s="712"/>
      <c r="AM46" s="1"/>
      <c r="AN46" s="1"/>
      <c r="AO46" s="1"/>
      <c r="AP46" s="1"/>
    </row>
    <row r="47" spans="1:42" x14ac:dyDescent="0.3">
      <c r="A47" s="1"/>
      <c r="B47" s="1"/>
      <c r="C47" s="1"/>
      <c r="D47" s="1"/>
      <c r="E47" s="1"/>
      <c r="X47" s="710"/>
      <c r="Y47" s="711"/>
      <c r="Z47" s="711"/>
      <c r="AA47" s="711"/>
      <c r="AB47" s="711"/>
      <c r="AC47" s="711"/>
      <c r="AD47" s="711"/>
      <c r="AE47" s="711"/>
      <c r="AF47" s="711"/>
      <c r="AG47" s="711"/>
      <c r="AH47" s="711"/>
      <c r="AI47" s="711"/>
      <c r="AJ47" s="711"/>
      <c r="AK47" s="712"/>
      <c r="AM47" s="1"/>
      <c r="AN47" s="1"/>
      <c r="AO47" s="1"/>
      <c r="AP47" s="1"/>
    </row>
    <row r="48" spans="1:42" ht="16.2" thickBot="1" x14ac:dyDescent="0.35">
      <c r="A48" s="1"/>
      <c r="B48" s="1"/>
      <c r="C48" s="1"/>
      <c r="D48" s="1"/>
      <c r="E48" s="1"/>
      <c r="X48" s="713"/>
      <c r="Y48" s="714"/>
      <c r="Z48" s="714"/>
      <c r="AA48" s="714"/>
      <c r="AB48" s="714"/>
      <c r="AC48" s="714"/>
      <c r="AD48" s="714"/>
      <c r="AE48" s="714"/>
      <c r="AF48" s="714"/>
      <c r="AG48" s="714"/>
      <c r="AH48" s="714"/>
      <c r="AI48" s="714"/>
      <c r="AJ48" s="714"/>
      <c r="AK48" s="715"/>
      <c r="AM48" s="1"/>
      <c r="AN48" s="1"/>
      <c r="AO48" s="1"/>
      <c r="AP48" s="1"/>
    </row>
    <row r="49" spans="1:44" ht="16.2" thickBot="1" x14ac:dyDescent="0.35">
      <c r="A49" s="1"/>
      <c r="B49" s="1"/>
      <c r="C49" s="1"/>
      <c r="D49" s="1"/>
      <c r="E49" s="1"/>
      <c r="AM49" s="1"/>
      <c r="AN49" s="1"/>
      <c r="AO49" s="1"/>
      <c r="AP49" s="1"/>
    </row>
    <row r="50" spans="1:44" ht="27" thickTop="1" thickBot="1" x14ac:dyDescent="0.55000000000000004">
      <c r="A50" s="1"/>
      <c r="B50" s="1"/>
      <c r="C50" s="1"/>
      <c r="D50" s="1"/>
      <c r="E50" s="1"/>
      <c r="F50" s="3"/>
      <c r="G50" s="3"/>
      <c r="H50" s="736" t="e">
        <f>+IF(LOOKUP($AI26,Hoja2!$A5:$A558,Hoja2!CA5:CA558)&gt;0,(CHOOSE(LOOKUP(M15*100+M17,AQ52:AQ66,AR52:AR66),Hoja2!D2,Hoja2!D58,Hoja2!D114,Hoja2!D170,Hoja2!D226,Hoja2!D282,Hoja2!D338,Hoja2!D394,Hoja2!D450,Hoja2!D506)),"")</f>
        <v>#N/A</v>
      </c>
      <c r="I50" s="737"/>
      <c r="J50" s="737"/>
      <c r="K50" s="737"/>
      <c r="L50" s="737"/>
      <c r="M50" s="738"/>
      <c r="N50" s="756" t="s">
        <v>423</v>
      </c>
      <c r="O50" s="3"/>
      <c r="P50" s="3"/>
      <c r="Q50" s="3"/>
      <c r="R50" s="3"/>
      <c r="S50" s="3"/>
      <c r="T50" s="739" t="e">
        <f>+H50</f>
        <v>#N/A</v>
      </c>
      <c r="U50" s="740"/>
      <c r="V50" s="740"/>
      <c r="W50" s="740"/>
      <c r="X50" s="740"/>
      <c r="Y50" s="740"/>
      <c r="Z50" s="741"/>
      <c r="AA50" s="3"/>
      <c r="AB50" s="3"/>
      <c r="AC50" s="3"/>
      <c r="AD50" s="3"/>
      <c r="AE50" s="3"/>
      <c r="AF50" s="3"/>
      <c r="AG50" s="3"/>
      <c r="AH50" s="3"/>
      <c r="AM50" s="1"/>
      <c r="AN50" s="1"/>
      <c r="AO50" s="1"/>
      <c r="AP50" s="1"/>
    </row>
    <row r="51" spans="1:44" ht="19.2" thickTop="1" thickBot="1" x14ac:dyDescent="0.4">
      <c r="A51" s="1"/>
      <c r="B51" s="1"/>
      <c r="C51" s="1"/>
      <c r="D51" s="1"/>
      <c r="E51" s="1"/>
      <c r="F51" s="3"/>
      <c r="G51" s="3"/>
      <c r="H51" s="742" t="s">
        <v>207</v>
      </c>
      <c r="I51" s="743"/>
      <c r="J51" s="744"/>
      <c r="K51" s="745" t="s">
        <v>208</v>
      </c>
      <c r="L51" s="745"/>
      <c r="M51" s="746"/>
      <c r="N51" s="757"/>
      <c r="O51" s="3"/>
      <c r="P51" s="24" t="s">
        <v>183</v>
      </c>
      <c r="Q51" s="747" t="s">
        <v>209</v>
      </c>
      <c r="R51" s="748"/>
      <c r="S51" s="748"/>
      <c r="T51" s="748"/>
      <c r="U51" s="748"/>
      <c r="V51" s="748"/>
      <c r="W51" s="748"/>
      <c r="X51" s="748"/>
      <c r="Y51" s="748"/>
      <c r="Z51" s="748"/>
      <c r="AA51" s="748"/>
      <c r="AB51" s="748"/>
      <c r="AC51" s="748"/>
      <c r="AD51" s="748"/>
      <c r="AE51" s="748"/>
      <c r="AF51" s="748"/>
      <c r="AG51" s="748"/>
      <c r="AH51" s="748"/>
      <c r="AM51" s="1"/>
      <c r="AN51" s="1"/>
      <c r="AO51" s="1"/>
      <c r="AP51" s="1"/>
    </row>
    <row r="52" spans="1:44" ht="19.2" thickTop="1" thickBot="1" x14ac:dyDescent="0.4">
      <c r="A52" s="1"/>
      <c r="B52" s="1"/>
      <c r="C52" s="1"/>
      <c r="D52" s="1"/>
      <c r="E52" s="1"/>
      <c r="F52" s="766" t="s">
        <v>204</v>
      </c>
      <c r="G52" s="653" t="e">
        <f>+(CHOOSE(LOOKUP(M15*100+M17,AQ52:AQ66,AR52:AR66),Hoja2!F3,Hoja2!F59,Hoja2!F115,Hoja2!F171,Hoja2!F227,Hoja2!F283,Hoja2!F339,Hoja2!F395,Hoja2!F451,Hoja2!F507))+IF(N71=0,5%,0)++IF(N62=0,10%,0)</f>
        <v>#N/A</v>
      </c>
      <c r="H52" s="768" t="e">
        <f>+LOOKUP(AI26,Hoja2!A5:A558,Hoja2!F5:F558)</f>
        <v>#N/A</v>
      </c>
      <c r="I52" s="769"/>
      <c r="J52" s="770"/>
      <c r="K52" s="650" t="e">
        <f>+IF(H52=0,"",CHOOSE(IF(H52&lt;1,1,IF(H52&gt;4.6,H52+0.3,H52)),"Bj","Bj","Bs","A","S"))</f>
        <v>#N/A</v>
      </c>
      <c r="L52" s="651"/>
      <c r="M52" s="652"/>
      <c r="N52" s="907" t="e">
        <f>+SUM(H52:J61)/(IF(COUNTIF(H52:J61,"&gt;0")=0,1,COUNTIF(H52:J61,"&gt;0")))</f>
        <v>#N/A</v>
      </c>
      <c r="O52" s="647" t="e">
        <f>+IF(H52=3.4,"Recup","")</f>
        <v>#N/A</v>
      </c>
      <c r="P52" s="10">
        <v>1</v>
      </c>
      <c r="Q52" s="664" t="e">
        <f>(CHOOSE(LOOKUP(M15*100+M17,AQ52:AQ66,AR52:AR66),Hoja2!F55,Hoja2!F111,Hoja2!F167,Hoja2!F223,Hoja2!F279,Hoja2!F335,Hoja2!F391,Hoja2!F447,Hoja2!F503,Hoja2!F559))</f>
        <v>#N/A</v>
      </c>
      <c r="R52" s="665"/>
      <c r="S52" s="665"/>
      <c r="T52" s="665"/>
      <c r="U52" s="665"/>
      <c r="V52" s="665"/>
      <c r="W52" s="665"/>
      <c r="X52" s="665"/>
      <c r="Y52" s="665"/>
      <c r="Z52" s="665"/>
      <c r="AA52" s="665"/>
      <c r="AB52" s="665"/>
      <c r="AC52" s="665"/>
      <c r="AD52" s="665"/>
      <c r="AE52" s="665"/>
      <c r="AF52" s="665"/>
      <c r="AG52" s="665"/>
      <c r="AH52" s="666"/>
      <c r="AM52" s="1"/>
      <c r="AN52" s="1"/>
      <c r="AO52" s="1"/>
      <c r="AP52" s="1"/>
      <c r="AQ52" s="539">
        <f>+Hoja2!C3</f>
        <v>603</v>
      </c>
      <c r="AR52" s="539">
        <v>1</v>
      </c>
    </row>
    <row r="53" spans="1:44" ht="19.2" thickTop="1" thickBot="1" x14ac:dyDescent="0.4">
      <c r="A53" s="1"/>
      <c r="B53" s="1"/>
      <c r="C53" s="1"/>
      <c r="D53" s="1"/>
      <c r="E53" s="1"/>
      <c r="F53" s="766"/>
      <c r="G53" s="654"/>
      <c r="H53" s="661" t="e">
        <f>+LOOKUP(AI26,Hoja2!A5:A558,Hoja2!G5:G558)</f>
        <v>#N/A</v>
      </c>
      <c r="I53" s="662"/>
      <c r="J53" s="663"/>
      <c r="K53" s="650" t="e">
        <f>+IF(H53=0,"",CHOOSE(IF(H53&lt;1,1,IF(H53&gt;4.6,H53+0.3,H53)),"Bj","Bj","Bs","A","S"))</f>
        <v>#N/A</v>
      </c>
      <c r="L53" s="651"/>
      <c r="M53" s="652"/>
      <c r="N53" s="908"/>
      <c r="O53" s="647" t="e">
        <f t="shared" ref="O53:O72" si="0">+IF(H53=3.4,"Recup","")</f>
        <v>#N/A</v>
      </c>
      <c r="P53" s="10">
        <f>+P52+1</f>
        <v>2</v>
      </c>
      <c r="Q53" s="664" t="e">
        <f>+(CHOOSE(LOOKUP(M15*100+M17,AQ52:AQ66,AR52:AR66),Hoja2!G55,Hoja2!G111,Hoja2!G167,Hoja2!G223,Hoja2!G279,Hoja2!G335,Hoja2!G391,Hoja2!G447,Hoja2!G503,Hoja2!G559))</f>
        <v>#N/A</v>
      </c>
      <c r="R53" s="665"/>
      <c r="S53" s="665"/>
      <c r="T53" s="665"/>
      <c r="U53" s="665"/>
      <c r="V53" s="665"/>
      <c r="W53" s="665"/>
      <c r="X53" s="665"/>
      <c r="Y53" s="665"/>
      <c r="Z53" s="665"/>
      <c r="AA53" s="665"/>
      <c r="AB53" s="665"/>
      <c r="AC53" s="665"/>
      <c r="AD53" s="665"/>
      <c r="AE53" s="665"/>
      <c r="AF53" s="665"/>
      <c r="AG53" s="665"/>
      <c r="AH53" s="666"/>
      <c r="AM53" s="1"/>
      <c r="AN53" s="1"/>
      <c r="AO53" s="1"/>
      <c r="AP53" s="1"/>
      <c r="AQ53" s="539">
        <f>+Hoja2!C59</f>
        <v>604</v>
      </c>
      <c r="AR53" s="539">
        <f>+AR52+1</f>
        <v>2</v>
      </c>
    </row>
    <row r="54" spans="1:44" ht="19.2" thickTop="1" thickBot="1" x14ac:dyDescent="0.4">
      <c r="A54" s="1"/>
      <c r="B54" s="1"/>
      <c r="C54" s="1"/>
      <c r="D54" s="1"/>
      <c r="E54" s="1"/>
      <c r="F54" s="766"/>
      <c r="G54" s="654"/>
      <c r="H54" s="661" t="e">
        <f>+LOOKUP(AI26,Hoja2!A5:A558,Hoja2!H5:H558)</f>
        <v>#N/A</v>
      </c>
      <c r="I54" s="662"/>
      <c r="J54" s="663"/>
      <c r="K54" s="650" t="e">
        <f>+IF(H54=0,"",CHOOSE(IF(H54&lt;1,1,IF(H54&gt;4.6,H54+0.3,H54)),"Bj","Bj","Bs","A","S"))</f>
        <v>#N/A</v>
      </c>
      <c r="L54" s="651"/>
      <c r="M54" s="652"/>
      <c r="N54" s="908"/>
      <c r="O54" s="647" t="e">
        <f t="shared" si="0"/>
        <v>#N/A</v>
      </c>
      <c r="P54" s="10">
        <f t="shared" ref="P54:P72" si="1">+P53+1</f>
        <v>3</v>
      </c>
      <c r="Q54" s="664" t="e">
        <f>+(CHOOSE(LOOKUP(M15*100+M17,AQ52:AQ66,AR52:AR66),Hoja2!H55,Hoja2!H111,Hoja2!H167,Hoja2!H223,Hoja2!H279,Hoja2!H335,Hoja2!H391,Hoja2!H447,Hoja2!H503,Hoja2!H559))</f>
        <v>#N/A</v>
      </c>
      <c r="R54" s="665"/>
      <c r="S54" s="665"/>
      <c r="T54" s="665"/>
      <c r="U54" s="665"/>
      <c r="V54" s="665"/>
      <c r="W54" s="665"/>
      <c r="X54" s="665"/>
      <c r="Y54" s="665"/>
      <c r="Z54" s="665"/>
      <c r="AA54" s="665"/>
      <c r="AB54" s="665"/>
      <c r="AC54" s="665"/>
      <c r="AD54" s="665"/>
      <c r="AE54" s="665"/>
      <c r="AF54" s="665"/>
      <c r="AG54" s="665"/>
      <c r="AH54" s="666"/>
      <c r="AM54" s="1"/>
      <c r="AN54" s="1"/>
      <c r="AO54" s="1"/>
      <c r="AP54" s="1"/>
      <c r="AQ54" s="539">
        <f>+Hoja2!C115</f>
        <v>703</v>
      </c>
      <c r="AR54" s="539">
        <f t="shared" ref="AR54" si="2">+AR53+1</f>
        <v>3</v>
      </c>
    </row>
    <row r="55" spans="1:44" ht="19.2" customHeight="1" thickTop="1" thickBot="1" x14ac:dyDescent="0.4">
      <c r="A55" s="1"/>
      <c r="B55" s="1"/>
      <c r="C55" s="1"/>
      <c r="D55" s="1"/>
      <c r="E55" s="1"/>
      <c r="F55" s="766"/>
      <c r="G55" s="654"/>
      <c r="H55" s="661" t="e">
        <f>+LOOKUP(AI26,Hoja2!A5:A558,Hoja2!I5:I558)</f>
        <v>#N/A</v>
      </c>
      <c r="I55" s="662"/>
      <c r="J55" s="663"/>
      <c r="K55" s="650" t="e">
        <f>+IF(H55=0,"",CHOOSE(IF(H55&lt;1,1,IF(H55&gt;4.6,H55+0.3,H55)),"Bj","Bj","Bs","A","S"))</f>
        <v>#N/A</v>
      </c>
      <c r="L55" s="651"/>
      <c r="M55" s="652"/>
      <c r="N55" s="908"/>
      <c r="O55" s="647" t="e">
        <f t="shared" si="0"/>
        <v>#N/A</v>
      </c>
      <c r="P55" s="10">
        <f t="shared" si="1"/>
        <v>4</v>
      </c>
      <c r="Q55" s="664" t="e">
        <f>+(CHOOSE(LOOKUP(M15*100+M17,AQ52:AQ66,AR52:AR66),Hoja2!I55,Hoja2!I111,Hoja2!I167,Hoja2!I223,Hoja2!I279,Hoja2!I335,Hoja2!I391,Hoja2!I447,Hoja2!I503,Hoja2!I559))</f>
        <v>#N/A</v>
      </c>
      <c r="R55" s="665"/>
      <c r="S55" s="665"/>
      <c r="T55" s="665"/>
      <c r="U55" s="665"/>
      <c r="V55" s="665"/>
      <c r="W55" s="665"/>
      <c r="X55" s="665"/>
      <c r="Y55" s="665"/>
      <c r="Z55" s="665"/>
      <c r="AA55" s="665"/>
      <c r="AB55" s="665"/>
      <c r="AC55" s="665"/>
      <c r="AD55" s="665"/>
      <c r="AE55" s="665"/>
      <c r="AF55" s="665"/>
      <c r="AG55" s="665"/>
      <c r="AH55" s="666"/>
      <c r="AM55" s="1"/>
      <c r="AN55" s="1"/>
      <c r="AO55" s="1"/>
      <c r="AP55" s="1"/>
      <c r="AQ55" s="539">
        <f>+Hoja2!C171</f>
        <v>704</v>
      </c>
      <c r="AR55" s="539">
        <f t="shared" ref="AR55:AR61" si="3">+AR54+1</f>
        <v>4</v>
      </c>
    </row>
    <row r="56" spans="1:44" ht="19.2" thickTop="1" thickBot="1" x14ac:dyDescent="0.4">
      <c r="A56" s="1"/>
      <c r="B56" s="1"/>
      <c r="C56" s="1"/>
      <c r="D56" s="1"/>
      <c r="E56" s="1"/>
      <c r="F56" s="766"/>
      <c r="G56" s="654"/>
      <c r="H56" s="661" t="e">
        <f>+LOOKUP(AI26,Hoja2!A5:A558,Hoja2!J5:J558)</f>
        <v>#N/A</v>
      </c>
      <c r="I56" s="662"/>
      <c r="J56" s="663"/>
      <c r="K56" s="650" t="e">
        <f t="shared" ref="K56:K71" si="4">+IF(H56=0,"",CHOOSE(IF(H56&lt;1,1,IF(H56&gt;4.6,H56+0.3,H56)),"Bj","Bj","Bs","A","S"))</f>
        <v>#N/A</v>
      </c>
      <c r="L56" s="651"/>
      <c r="M56" s="652"/>
      <c r="N56" s="908"/>
      <c r="O56" s="647" t="e">
        <f t="shared" si="0"/>
        <v>#N/A</v>
      </c>
      <c r="P56" s="10">
        <f t="shared" si="1"/>
        <v>5</v>
      </c>
      <c r="Q56" s="664" t="e">
        <f>+(CHOOSE(LOOKUP(M15*100+M17,AQ52:AQ66,AR52:AR66),Hoja2!J55,Hoja2!J111,Hoja2!J167,Hoja2!J223,Hoja2!J279,Hoja2!J335,Hoja2!J391,Hoja2!J447,Hoja2!J503,Hoja2!J559))</f>
        <v>#N/A</v>
      </c>
      <c r="R56" s="665"/>
      <c r="S56" s="665"/>
      <c r="T56" s="665"/>
      <c r="U56" s="665"/>
      <c r="V56" s="665"/>
      <c r="W56" s="665"/>
      <c r="X56" s="665"/>
      <c r="Y56" s="665"/>
      <c r="Z56" s="665"/>
      <c r="AA56" s="665"/>
      <c r="AB56" s="665"/>
      <c r="AC56" s="665"/>
      <c r="AD56" s="665"/>
      <c r="AE56" s="665"/>
      <c r="AF56" s="665"/>
      <c r="AG56" s="665"/>
      <c r="AH56" s="666"/>
      <c r="AM56" s="1"/>
      <c r="AN56" s="1"/>
      <c r="AO56" s="1"/>
      <c r="AP56" s="1"/>
      <c r="AQ56" s="539">
        <f>+Hoja2!C227</f>
        <v>705</v>
      </c>
      <c r="AR56" s="539">
        <f t="shared" si="3"/>
        <v>5</v>
      </c>
    </row>
    <row r="57" spans="1:44" ht="19.2" thickTop="1" thickBot="1" x14ac:dyDescent="0.4">
      <c r="A57" s="1"/>
      <c r="B57" s="1"/>
      <c r="C57" s="1"/>
      <c r="D57" s="1"/>
      <c r="E57" s="1"/>
      <c r="F57" s="766"/>
      <c r="G57" s="654"/>
      <c r="H57" s="661" t="e">
        <f>+LOOKUP(AI26,Hoja2!A5:A558,Hoja2!K5:K558)</f>
        <v>#N/A</v>
      </c>
      <c r="I57" s="662"/>
      <c r="J57" s="663"/>
      <c r="K57" s="650" t="e">
        <f t="shared" si="4"/>
        <v>#N/A</v>
      </c>
      <c r="L57" s="651"/>
      <c r="M57" s="652"/>
      <c r="N57" s="908"/>
      <c r="O57" s="647" t="e">
        <f t="shared" si="0"/>
        <v>#N/A</v>
      </c>
      <c r="P57" s="10">
        <f t="shared" si="1"/>
        <v>6</v>
      </c>
      <c r="Q57" s="664" t="e">
        <f>+(CHOOSE(LOOKUP(M15*100+M17,AQ52:AQ66,AR52:AR66),Hoja2!K55,Hoja2!K111,Hoja2!K167,Hoja2!K223,Hoja2!K279,Hoja2!K335,Hoja2!K391,Hoja2!K447,Hoja2!K503,Hoja2!K559))</f>
        <v>#N/A</v>
      </c>
      <c r="R57" s="665"/>
      <c r="S57" s="665"/>
      <c r="T57" s="665"/>
      <c r="U57" s="665"/>
      <c r="V57" s="665"/>
      <c r="W57" s="665"/>
      <c r="X57" s="665"/>
      <c r="Y57" s="665"/>
      <c r="Z57" s="665"/>
      <c r="AA57" s="665"/>
      <c r="AB57" s="665"/>
      <c r="AC57" s="665"/>
      <c r="AD57" s="665"/>
      <c r="AE57" s="665"/>
      <c r="AF57" s="665"/>
      <c r="AG57" s="665"/>
      <c r="AH57" s="666"/>
      <c r="AM57" s="1"/>
      <c r="AN57" s="1"/>
      <c r="AO57" s="1"/>
      <c r="AP57" s="1"/>
      <c r="AQ57" s="539">
        <f>+Hoja2!C283</f>
        <v>706</v>
      </c>
      <c r="AR57" s="539">
        <f t="shared" si="3"/>
        <v>6</v>
      </c>
    </row>
    <row r="58" spans="1:44" ht="19.2" thickTop="1" thickBot="1" x14ac:dyDescent="0.4">
      <c r="A58" s="1"/>
      <c r="B58" s="1"/>
      <c r="C58" s="1"/>
      <c r="D58" s="1"/>
      <c r="E58" s="1"/>
      <c r="F58" s="766"/>
      <c r="G58" s="654"/>
      <c r="H58" s="661" t="e">
        <f>+LOOKUP(AI26,Hoja2!A5:A558,Hoja2!L5:L558)</f>
        <v>#N/A</v>
      </c>
      <c r="I58" s="662"/>
      <c r="J58" s="663"/>
      <c r="K58" s="650" t="e">
        <f t="shared" si="4"/>
        <v>#N/A</v>
      </c>
      <c r="L58" s="651"/>
      <c r="M58" s="652"/>
      <c r="N58" s="908"/>
      <c r="O58" s="647" t="e">
        <f t="shared" si="0"/>
        <v>#N/A</v>
      </c>
      <c r="P58" s="10">
        <f t="shared" si="1"/>
        <v>7</v>
      </c>
      <c r="Q58" s="664" t="e">
        <f>+(CHOOSE(LOOKUP(M15*100+M17,AQ52:AQ66,AR52:AR66),Hoja2!L55,Hoja2!L111,Hoja2!L167,Hoja2!L223,Hoja2!L279,Hoja2!L335,Hoja2!L391,Hoja2!L447,Hoja2!L503,Hoja2!L559))</f>
        <v>#N/A</v>
      </c>
      <c r="R58" s="665"/>
      <c r="S58" s="665"/>
      <c r="T58" s="665"/>
      <c r="U58" s="665"/>
      <c r="V58" s="665"/>
      <c r="W58" s="665"/>
      <c r="X58" s="665"/>
      <c r="Y58" s="665"/>
      <c r="Z58" s="665"/>
      <c r="AA58" s="665"/>
      <c r="AB58" s="665"/>
      <c r="AC58" s="665"/>
      <c r="AD58" s="665"/>
      <c r="AE58" s="665"/>
      <c r="AF58" s="665"/>
      <c r="AG58" s="665"/>
      <c r="AH58" s="666"/>
      <c r="AM58" s="1"/>
      <c r="AN58" s="1"/>
      <c r="AO58" s="1"/>
      <c r="AP58" s="1"/>
      <c r="AQ58" s="539">
        <f>+Hoja2!C339</f>
        <v>707</v>
      </c>
      <c r="AR58" s="539">
        <f t="shared" si="3"/>
        <v>7</v>
      </c>
    </row>
    <row r="59" spans="1:44" ht="19.2" thickTop="1" thickBot="1" x14ac:dyDescent="0.4">
      <c r="A59" s="1"/>
      <c r="B59" s="1"/>
      <c r="C59" s="1"/>
      <c r="D59" s="1"/>
      <c r="E59" s="1"/>
      <c r="F59" s="766"/>
      <c r="G59" s="654"/>
      <c r="H59" s="661" t="e">
        <f>+LOOKUP(AI26,Hoja2!A5:A558,Hoja2!M5:M558)</f>
        <v>#N/A</v>
      </c>
      <c r="I59" s="662"/>
      <c r="J59" s="663"/>
      <c r="K59" s="650" t="e">
        <f t="shared" si="4"/>
        <v>#N/A</v>
      </c>
      <c r="L59" s="651"/>
      <c r="M59" s="652"/>
      <c r="N59" s="908"/>
      <c r="O59" s="647" t="e">
        <f t="shared" si="0"/>
        <v>#N/A</v>
      </c>
      <c r="P59" s="10">
        <f t="shared" si="1"/>
        <v>8</v>
      </c>
      <c r="Q59" s="664" t="e">
        <f>+(CHOOSE(LOOKUP(M15*100+M17,AQ52:AQ66,AR52:AR66),Hoja2!M55,Hoja2!M111,Hoja2!M167,Hoja2!M223,Hoja2!M279,Hoja2!M335,Hoja2!M391,Hoja2!M447,Hoja2!M503,Hoja2!M559))</f>
        <v>#N/A</v>
      </c>
      <c r="R59" s="665"/>
      <c r="S59" s="665"/>
      <c r="T59" s="665"/>
      <c r="U59" s="665"/>
      <c r="V59" s="665"/>
      <c r="W59" s="665"/>
      <c r="X59" s="665"/>
      <c r="Y59" s="665"/>
      <c r="Z59" s="665"/>
      <c r="AA59" s="665"/>
      <c r="AB59" s="665"/>
      <c r="AC59" s="665"/>
      <c r="AD59" s="665"/>
      <c r="AE59" s="665"/>
      <c r="AF59" s="665"/>
      <c r="AG59" s="665"/>
      <c r="AH59" s="666"/>
      <c r="AM59" s="1"/>
      <c r="AN59" s="1"/>
      <c r="AO59" s="1"/>
      <c r="AP59" s="1"/>
      <c r="AQ59" s="539">
        <f>+Hoja2!C395</f>
        <v>708</v>
      </c>
      <c r="AR59" s="539">
        <f t="shared" si="3"/>
        <v>8</v>
      </c>
    </row>
    <row r="60" spans="1:44" ht="19.2" thickTop="1" thickBot="1" x14ac:dyDescent="0.4">
      <c r="A60" s="1"/>
      <c r="B60" s="1"/>
      <c r="C60" s="1"/>
      <c r="D60" s="1"/>
      <c r="E60" s="1"/>
      <c r="F60" s="766"/>
      <c r="G60" s="654"/>
      <c r="H60" s="661" t="e">
        <f>+LOOKUP(AI26,Hoja2!A5:A558,Hoja2!N5:N558)</f>
        <v>#N/A</v>
      </c>
      <c r="I60" s="662"/>
      <c r="J60" s="663"/>
      <c r="K60" s="650" t="e">
        <f t="shared" si="4"/>
        <v>#N/A</v>
      </c>
      <c r="L60" s="651"/>
      <c r="M60" s="652"/>
      <c r="N60" s="908"/>
      <c r="O60" s="647" t="e">
        <f t="shared" si="0"/>
        <v>#N/A</v>
      </c>
      <c r="P60" s="10">
        <f t="shared" si="1"/>
        <v>9</v>
      </c>
      <c r="Q60" s="664" t="e">
        <f>+(CHOOSE(LOOKUP(M15*100+M17,AQ52:AQ66,AR52:AR66),Hoja2!N55,Hoja2!N111,Hoja2!N167,Hoja2!N223,Hoja2!N279,Hoja2!N335,Hoja2!N391,Hoja2!N447,Hoja2!N503,Hoja2!N559))</f>
        <v>#N/A</v>
      </c>
      <c r="R60" s="665"/>
      <c r="S60" s="665"/>
      <c r="T60" s="665"/>
      <c r="U60" s="665"/>
      <c r="V60" s="665"/>
      <c r="W60" s="665"/>
      <c r="X60" s="665"/>
      <c r="Y60" s="665"/>
      <c r="Z60" s="665"/>
      <c r="AA60" s="665"/>
      <c r="AB60" s="665"/>
      <c r="AC60" s="665"/>
      <c r="AD60" s="665"/>
      <c r="AE60" s="665"/>
      <c r="AF60" s="665"/>
      <c r="AG60" s="665"/>
      <c r="AH60" s="666"/>
      <c r="AM60" s="1"/>
      <c r="AN60" s="1"/>
      <c r="AO60" s="1"/>
      <c r="AP60" s="1"/>
      <c r="AQ60" s="539">
        <f>+Hoja2!C451</f>
        <v>709</v>
      </c>
      <c r="AR60" s="539">
        <f t="shared" si="3"/>
        <v>9</v>
      </c>
    </row>
    <row r="61" spans="1:44" ht="19.2" thickTop="1" thickBot="1" x14ac:dyDescent="0.4">
      <c r="A61" s="1"/>
      <c r="B61" s="1"/>
      <c r="C61" s="1"/>
      <c r="D61" s="1"/>
      <c r="E61" s="1"/>
      <c r="F61" s="766"/>
      <c r="G61" s="655"/>
      <c r="H61" s="661" t="e">
        <f>+LOOKUP(AI26,Hoja2!A5:A558,Hoja2!O5:O558)</f>
        <v>#N/A</v>
      </c>
      <c r="I61" s="662"/>
      <c r="J61" s="663"/>
      <c r="K61" s="650" t="e">
        <f t="shared" si="4"/>
        <v>#N/A</v>
      </c>
      <c r="L61" s="651"/>
      <c r="M61" s="652"/>
      <c r="N61" s="909"/>
      <c r="O61" s="647" t="e">
        <f t="shared" si="0"/>
        <v>#N/A</v>
      </c>
      <c r="P61" s="10">
        <f>+P60+1</f>
        <v>10</v>
      </c>
      <c r="Q61" s="664" t="e">
        <f>+(CHOOSE(LOOKUP(M15*100+M17,AQ52:AQ66,AR52:AR66),Hoja2!O55,Hoja2!O111,Hoja2!O167,Hoja2!O223,Hoja2!O279,Hoja2!O335,Hoja2!O391,Hoja2!O447,Hoja2!O503,Hoja2!O559))</f>
        <v>#N/A</v>
      </c>
      <c r="R61" s="665"/>
      <c r="S61" s="665"/>
      <c r="T61" s="665"/>
      <c r="U61" s="665"/>
      <c r="V61" s="665"/>
      <c r="W61" s="665"/>
      <c r="X61" s="665"/>
      <c r="Y61" s="665"/>
      <c r="Z61" s="665"/>
      <c r="AA61" s="665"/>
      <c r="AB61" s="665"/>
      <c r="AC61" s="665"/>
      <c r="AD61" s="665"/>
      <c r="AE61" s="665"/>
      <c r="AF61" s="665"/>
      <c r="AG61" s="665"/>
      <c r="AH61" s="666"/>
      <c r="AM61" s="1"/>
      <c r="AN61" s="1"/>
      <c r="AO61" s="1"/>
      <c r="AP61" s="1"/>
      <c r="AQ61" s="539">
        <f>+Hoja2!C507</f>
        <v>710</v>
      </c>
      <c r="AR61" s="539">
        <f t="shared" si="3"/>
        <v>10</v>
      </c>
    </row>
    <row r="62" spans="1:44" ht="27" customHeight="1" thickTop="1" thickBot="1" x14ac:dyDescent="0.4">
      <c r="A62" s="1"/>
      <c r="B62" s="1"/>
      <c r="C62" s="1"/>
      <c r="D62" s="1"/>
      <c r="E62" s="1"/>
      <c r="F62" s="767"/>
      <c r="G62" s="544" t="e">
        <f>+(CHOOSE(LOOKUP(M15*100+M17,AQ52:AQ66,AR52:AR66),Hoja2!P3,Hoja2!P59,Hoja2!P115,Hoja2!P171,Hoja2!P227,Hoja2!P283,Hoja2!P339,Hoja2!P395,Hoja2!P451,Hoja2!P507))</f>
        <v>#N/A</v>
      </c>
      <c r="H62" s="661" t="e">
        <f>+LOOKUP(AI26,Hoja2!A5:A558,Hoja2!P5:P558)</f>
        <v>#N/A</v>
      </c>
      <c r="I62" s="662"/>
      <c r="J62" s="663"/>
      <c r="K62" s="650" t="e">
        <f t="shared" si="4"/>
        <v>#N/A</v>
      </c>
      <c r="L62" s="651"/>
      <c r="M62" s="652"/>
      <c r="N62" s="538" t="e">
        <f>+H62</f>
        <v>#N/A</v>
      </c>
      <c r="O62" s="647" t="e">
        <f t="shared" si="0"/>
        <v>#N/A</v>
      </c>
      <c r="P62" s="10">
        <f>+P61+1</f>
        <v>11</v>
      </c>
      <c r="Q62" s="664" t="e">
        <f>+(CHOOSE(LOOKUP(M15*100+M17,AQ52:AQ66,AR52:AR66),Hoja2!P55,Hoja2!P111,Hoja2!P167,Hoja2!P223,Hoja2!P279,Hoja2!P335,Hoja2!P391,Hoja2!P447,Hoja2!P503,Hoja2!P559))</f>
        <v>#N/A</v>
      </c>
      <c r="R62" s="665"/>
      <c r="S62" s="665"/>
      <c r="T62" s="665"/>
      <c r="U62" s="665"/>
      <c r="V62" s="665"/>
      <c r="W62" s="665"/>
      <c r="X62" s="665"/>
      <c r="Y62" s="665"/>
      <c r="Z62" s="665"/>
      <c r="AA62" s="665"/>
      <c r="AB62" s="665"/>
      <c r="AC62" s="665"/>
      <c r="AD62" s="665"/>
      <c r="AE62" s="665"/>
      <c r="AF62" s="665"/>
      <c r="AG62" s="665"/>
      <c r="AH62" s="666"/>
      <c r="AM62" s="1"/>
      <c r="AN62" s="1"/>
      <c r="AO62" s="1"/>
      <c r="AP62" s="1"/>
    </row>
    <row r="63" spans="1:44" ht="19.2" thickTop="1" thickBot="1" x14ac:dyDescent="0.4">
      <c r="A63" s="1"/>
      <c r="B63" s="1"/>
      <c r="C63" s="1"/>
      <c r="D63" s="1"/>
      <c r="E63" s="1"/>
      <c r="F63" s="771" t="s">
        <v>205</v>
      </c>
      <c r="G63" s="656" t="e">
        <f>+(CHOOSE(LOOKUP(M15*100+M17,AQ52:AQ66,AR52:AR66),Hoja2!Q3,Hoja2!Q59,Hoja2!Q115,Hoja2!Q171,Hoja2!Q227,Hoja2!Q283,Hoja2!Q339,Hoja2!Q395,Hoja2!Q451,Hoja2!Q507))+IF(N71=0,5%,0)+IF(N62=0,10%,0)</f>
        <v>#N/A</v>
      </c>
      <c r="H63" s="667" t="e">
        <f>+LOOKUP(AI26,Hoja2!A5:A558,Hoja2!Q5:Q558)</f>
        <v>#N/A</v>
      </c>
      <c r="I63" s="662"/>
      <c r="J63" s="663"/>
      <c r="K63" s="650" t="e">
        <f t="shared" si="4"/>
        <v>#N/A</v>
      </c>
      <c r="L63" s="651"/>
      <c r="M63" s="652"/>
      <c r="N63" s="907" t="e">
        <f>+SUM(H63:J69)/(COUNTIF(H63:J69,"&gt;0"))</f>
        <v>#N/A</v>
      </c>
      <c r="O63" s="647" t="e">
        <f t="shared" si="0"/>
        <v>#N/A</v>
      </c>
      <c r="P63" s="10">
        <f>+P62+1</f>
        <v>12</v>
      </c>
      <c r="Q63" s="664" t="e">
        <f>+(CHOOSE(LOOKUP(M15*100+M17,AQ52:AQ66,AR52:AR66),Hoja2!Q55,Hoja2!Q111,Hoja2!Q167,Hoja2!Q223,Hoja2!Q279,Hoja2!Q335,Hoja2!Q391,Hoja2!Q447,Hoja2!Q503,Hoja2!Q559))</f>
        <v>#N/A</v>
      </c>
      <c r="R63" s="665"/>
      <c r="S63" s="665"/>
      <c r="T63" s="665"/>
      <c r="U63" s="665"/>
      <c r="V63" s="665"/>
      <c r="W63" s="665"/>
      <c r="X63" s="665"/>
      <c r="Y63" s="665"/>
      <c r="Z63" s="665"/>
      <c r="AA63" s="665"/>
      <c r="AB63" s="665"/>
      <c r="AC63" s="665"/>
      <c r="AD63" s="665"/>
      <c r="AE63" s="665"/>
      <c r="AF63" s="665"/>
      <c r="AG63" s="665"/>
      <c r="AH63" s="666"/>
      <c r="AM63" s="1"/>
      <c r="AN63" s="1"/>
      <c r="AO63" s="1"/>
      <c r="AP63" s="1"/>
    </row>
    <row r="64" spans="1:44" ht="19.2" thickTop="1" thickBot="1" x14ac:dyDescent="0.4">
      <c r="A64" s="1"/>
      <c r="B64" s="1"/>
      <c r="C64" s="1"/>
      <c r="D64" s="1"/>
      <c r="E64" s="1"/>
      <c r="F64" s="766"/>
      <c r="G64" s="657"/>
      <c r="H64" s="667" t="e">
        <f>+LOOKUP(AI26,Hoja2!A5:A558,Hoja2!R5:R558)</f>
        <v>#N/A</v>
      </c>
      <c r="I64" s="662"/>
      <c r="J64" s="663"/>
      <c r="K64" s="650" t="e">
        <f t="shared" si="4"/>
        <v>#N/A</v>
      </c>
      <c r="L64" s="651"/>
      <c r="M64" s="652"/>
      <c r="N64" s="908"/>
      <c r="O64" s="647" t="e">
        <f t="shared" si="0"/>
        <v>#N/A</v>
      </c>
      <c r="P64" s="10">
        <f t="shared" ref="P64:P67" si="5">+P63+1</f>
        <v>13</v>
      </c>
      <c r="Q64" s="664" t="e">
        <f>+(CHOOSE(LOOKUP(M15*100+M17,AQ52:AQ66,AR52:AR66),Hoja2!R55,Hoja2!R111,Hoja2!R167,Hoja2!R223,Hoja2!R279,Hoja2!R335,Hoja2!R391,Hoja2!R447,Hoja2!R503,Hoja2!R559))</f>
        <v>#N/A</v>
      </c>
      <c r="R64" s="665"/>
      <c r="S64" s="665"/>
      <c r="T64" s="665"/>
      <c r="U64" s="665"/>
      <c r="V64" s="665"/>
      <c r="W64" s="665"/>
      <c r="X64" s="665"/>
      <c r="Y64" s="665"/>
      <c r="Z64" s="665"/>
      <c r="AA64" s="665"/>
      <c r="AB64" s="665"/>
      <c r="AC64" s="665"/>
      <c r="AD64" s="665"/>
      <c r="AE64" s="665"/>
      <c r="AF64" s="665"/>
      <c r="AG64" s="665"/>
      <c r="AH64" s="666"/>
      <c r="AM64" s="1"/>
      <c r="AN64" s="1"/>
      <c r="AO64" s="1"/>
      <c r="AP64" s="1"/>
      <c r="AQ64" s="539"/>
      <c r="AR64" s="539"/>
    </row>
    <row r="65" spans="1:44" ht="19.2" thickTop="1" thickBot="1" x14ac:dyDescent="0.4">
      <c r="A65" s="1"/>
      <c r="B65" s="1"/>
      <c r="C65" s="1"/>
      <c r="D65" s="1"/>
      <c r="E65" s="1"/>
      <c r="F65" s="766"/>
      <c r="G65" s="657"/>
      <c r="H65" s="667" t="e">
        <f>+LOOKUP(AI26,Hoja2!A5:A558,Hoja2!S5:S558)</f>
        <v>#N/A</v>
      </c>
      <c r="I65" s="662"/>
      <c r="J65" s="663"/>
      <c r="K65" s="650" t="e">
        <f t="shared" si="4"/>
        <v>#N/A</v>
      </c>
      <c r="L65" s="651"/>
      <c r="M65" s="652"/>
      <c r="N65" s="908"/>
      <c r="O65" s="647" t="e">
        <f t="shared" si="0"/>
        <v>#N/A</v>
      </c>
      <c r="P65" s="10">
        <f t="shared" si="5"/>
        <v>14</v>
      </c>
      <c r="Q65" s="664" t="e">
        <f>+(CHOOSE(LOOKUP(M15*100+M17,AQ52:AQ66,AR52:AR66),Hoja2!S55,Hoja2!S111,Hoja2!S167,Hoja2!S223,Hoja2!S279,Hoja2!S335,Hoja2!S391,Hoja2!S447,Hoja2!S503,Hoja2!S559))</f>
        <v>#N/A</v>
      </c>
      <c r="R65" s="665"/>
      <c r="S65" s="665"/>
      <c r="T65" s="665"/>
      <c r="U65" s="665"/>
      <c r="V65" s="665"/>
      <c r="W65" s="665"/>
      <c r="X65" s="665"/>
      <c r="Y65" s="665"/>
      <c r="Z65" s="665"/>
      <c r="AA65" s="665"/>
      <c r="AB65" s="665"/>
      <c r="AC65" s="665"/>
      <c r="AD65" s="665"/>
      <c r="AE65" s="665"/>
      <c r="AF65" s="665"/>
      <c r="AG65" s="665"/>
      <c r="AH65" s="666"/>
      <c r="AM65" s="1"/>
      <c r="AN65" s="1"/>
      <c r="AO65" s="1"/>
      <c r="AP65" s="1"/>
      <c r="AQ65" s="539"/>
      <c r="AR65" s="539"/>
    </row>
    <row r="66" spans="1:44" ht="19.2" thickTop="1" thickBot="1" x14ac:dyDescent="0.4">
      <c r="A66" s="1"/>
      <c r="B66" s="1"/>
      <c r="C66" s="1"/>
      <c r="D66" s="1"/>
      <c r="E66" s="1"/>
      <c r="F66" s="766"/>
      <c r="G66" s="657"/>
      <c r="H66" s="667" t="e">
        <f>+LOOKUP(AI26,Hoja2!A5:A558,Hoja2!T5:T558)</f>
        <v>#N/A</v>
      </c>
      <c r="I66" s="662"/>
      <c r="J66" s="663"/>
      <c r="K66" s="650" t="e">
        <f t="shared" si="4"/>
        <v>#N/A</v>
      </c>
      <c r="L66" s="651"/>
      <c r="M66" s="652"/>
      <c r="N66" s="908"/>
      <c r="O66" s="647" t="e">
        <f t="shared" si="0"/>
        <v>#N/A</v>
      </c>
      <c r="P66" s="10">
        <f t="shared" si="5"/>
        <v>15</v>
      </c>
      <c r="Q66" s="664" t="e">
        <f>+(CHOOSE(LOOKUP(M15*100+M17,AQ52:AQ66,AR52:AR66),Hoja2!T55,Hoja2!T111,Hoja2!T167,Hoja2!T223,Hoja2!T279,Hoja2!T335,Hoja2!T391,Hoja2!T447,Hoja2!T503,Hoja2!T559))</f>
        <v>#N/A</v>
      </c>
      <c r="R66" s="665"/>
      <c r="S66" s="665"/>
      <c r="T66" s="665"/>
      <c r="U66" s="665"/>
      <c r="V66" s="665"/>
      <c r="W66" s="665"/>
      <c r="X66" s="665"/>
      <c r="Y66" s="665"/>
      <c r="Z66" s="665"/>
      <c r="AA66" s="665"/>
      <c r="AB66" s="665"/>
      <c r="AC66" s="665"/>
      <c r="AD66" s="665"/>
      <c r="AE66" s="665"/>
      <c r="AF66" s="665"/>
      <c r="AG66" s="665"/>
      <c r="AH66" s="666"/>
      <c r="AM66" s="1"/>
      <c r="AN66" s="1"/>
      <c r="AO66" s="1"/>
      <c r="AP66" s="1"/>
      <c r="AQ66" s="539"/>
      <c r="AR66" s="539"/>
    </row>
    <row r="67" spans="1:44" ht="19.2" thickTop="1" thickBot="1" x14ac:dyDescent="0.4">
      <c r="A67" s="1"/>
      <c r="B67" s="1"/>
      <c r="C67" s="1"/>
      <c r="D67" s="1"/>
      <c r="E67" s="1"/>
      <c r="F67" s="766"/>
      <c r="G67" s="658"/>
      <c r="H67" s="667" t="e">
        <f>+LOOKUP(AI26,Hoja2!A5:A558,Hoja2!U5:U558)</f>
        <v>#N/A</v>
      </c>
      <c r="I67" s="662"/>
      <c r="J67" s="663"/>
      <c r="K67" s="650" t="e">
        <f t="shared" si="4"/>
        <v>#N/A</v>
      </c>
      <c r="L67" s="651"/>
      <c r="M67" s="652"/>
      <c r="N67" s="908"/>
      <c r="O67" s="647" t="e">
        <f t="shared" si="0"/>
        <v>#N/A</v>
      </c>
      <c r="P67" s="10">
        <f t="shared" si="5"/>
        <v>16</v>
      </c>
      <c r="Q67" s="664" t="e">
        <f>+(CHOOSE(LOOKUP(M15*100+M17,AQ52:AQ66,AR52:AR66),Hoja2!U55,Hoja2!U111,Hoja2!U167,Hoja2!U223,Hoja2!U279,Hoja2!U335,Hoja2!U391,Hoja2!U447,Hoja2!U503,Hoja2!U559))</f>
        <v>#N/A</v>
      </c>
      <c r="R67" s="665"/>
      <c r="S67" s="665"/>
      <c r="T67" s="665"/>
      <c r="U67" s="665"/>
      <c r="V67" s="665"/>
      <c r="W67" s="665"/>
      <c r="X67" s="665"/>
      <c r="Y67" s="665"/>
      <c r="Z67" s="665"/>
      <c r="AA67" s="665"/>
      <c r="AB67" s="665"/>
      <c r="AC67" s="665"/>
      <c r="AD67" s="665"/>
      <c r="AE67" s="665"/>
      <c r="AF67" s="665"/>
      <c r="AG67" s="665"/>
      <c r="AH67" s="666"/>
      <c r="AM67" s="1"/>
      <c r="AN67" s="1"/>
      <c r="AO67" s="1"/>
      <c r="AP67" s="1"/>
    </row>
    <row r="68" spans="1:44" ht="19.2" thickTop="1" thickBot="1" x14ac:dyDescent="0.4">
      <c r="A68" s="1"/>
      <c r="B68" s="1"/>
      <c r="C68" s="1"/>
      <c r="D68" s="1"/>
      <c r="E68" s="1"/>
      <c r="F68" s="766"/>
      <c r="G68" s="658"/>
      <c r="H68" s="667" t="e">
        <f>+LOOKUP(AI26,Hoja2!A5:A558,Hoja2!V5:V558)</f>
        <v>#N/A</v>
      </c>
      <c r="I68" s="662"/>
      <c r="J68" s="663"/>
      <c r="K68" s="650" t="e">
        <f t="shared" si="4"/>
        <v>#N/A</v>
      </c>
      <c r="L68" s="651"/>
      <c r="M68" s="652"/>
      <c r="N68" s="908"/>
      <c r="O68" s="647" t="e">
        <f t="shared" si="0"/>
        <v>#N/A</v>
      </c>
      <c r="P68" s="10">
        <f t="shared" si="1"/>
        <v>17</v>
      </c>
      <c r="Q68" s="664" t="e">
        <f>+(CHOOSE(LOOKUP(M15*100+M17,AQ52:AQ66,AR52:AR66),Hoja2!V55,Hoja2!V111,Hoja2!V167,Hoja2!V223,Hoja2!V279,Hoja2!V335,Hoja2!V391,Hoja2!V447,Hoja2!V503,Hoja2!V559))</f>
        <v>#N/A</v>
      </c>
      <c r="R68" s="665"/>
      <c r="S68" s="665"/>
      <c r="T68" s="665"/>
      <c r="U68" s="665"/>
      <c r="V68" s="665"/>
      <c r="W68" s="665"/>
      <c r="X68" s="665"/>
      <c r="Y68" s="665"/>
      <c r="Z68" s="665"/>
      <c r="AA68" s="665"/>
      <c r="AB68" s="665"/>
      <c r="AC68" s="665"/>
      <c r="AD68" s="665"/>
      <c r="AE68" s="665"/>
      <c r="AF68" s="665"/>
      <c r="AG68" s="665"/>
      <c r="AH68" s="666"/>
      <c r="AM68" s="1"/>
      <c r="AN68" s="1"/>
      <c r="AO68" s="1"/>
      <c r="AP68" s="1"/>
    </row>
    <row r="69" spans="1:44" ht="19.2" thickTop="1" thickBot="1" x14ac:dyDescent="0.4">
      <c r="A69" s="1"/>
      <c r="B69" s="1"/>
      <c r="C69" s="1"/>
      <c r="D69" s="1"/>
      <c r="E69" s="1"/>
      <c r="F69" s="767"/>
      <c r="G69" s="658"/>
      <c r="H69" s="667" t="e">
        <f>+LOOKUP(AI26,Hoja2!A5:A558,Hoja2!W5:W558)</f>
        <v>#N/A</v>
      </c>
      <c r="I69" s="662"/>
      <c r="J69" s="663"/>
      <c r="K69" s="650" t="e">
        <f t="shared" si="4"/>
        <v>#N/A</v>
      </c>
      <c r="L69" s="651"/>
      <c r="M69" s="652"/>
      <c r="N69" s="909"/>
      <c r="O69" s="647" t="e">
        <f t="shared" si="0"/>
        <v>#N/A</v>
      </c>
      <c r="P69" s="10">
        <f t="shared" si="1"/>
        <v>18</v>
      </c>
      <c r="Q69" s="664" t="e">
        <f>+(CHOOSE(LOOKUP(M15*100+M17,AQ52:AQ66,AR52:AR66),Hoja2!W55,Hoja2!W111,Hoja2!W167,Hoja2!W223,Hoja2!W279,Hoja2!W335,Hoja2!W391,Hoja2!W447,Hoja2!W503,Hoja2!W559))</f>
        <v>#N/A</v>
      </c>
      <c r="R69" s="665"/>
      <c r="S69" s="665"/>
      <c r="T69" s="665"/>
      <c r="U69" s="665"/>
      <c r="V69" s="665"/>
      <c r="W69" s="665"/>
      <c r="X69" s="665"/>
      <c r="Y69" s="665"/>
      <c r="Z69" s="665"/>
      <c r="AA69" s="665"/>
      <c r="AB69" s="665"/>
      <c r="AC69" s="665"/>
      <c r="AD69" s="665"/>
      <c r="AE69" s="665"/>
      <c r="AF69" s="665"/>
      <c r="AG69" s="665"/>
      <c r="AH69" s="666"/>
      <c r="AM69" s="1"/>
      <c r="AN69" s="1"/>
      <c r="AO69" s="1"/>
      <c r="AP69" s="1"/>
    </row>
    <row r="70" spans="1:44" ht="35.4" thickTop="1" thickBot="1" x14ac:dyDescent="0.4">
      <c r="A70" s="1"/>
      <c r="B70" s="1"/>
      <c r="C70" s="1"/>
      <c r="D70" s="1"/>
      <c r="E70" s="1"/>
      <c r="F70" s="771" t="s">
        <v>206</v>
      </c>
      <c r="G70" s="545" t="e">
        <f>+(CHOOSE(LOOKUP(M15*100+M17,AQ52:AQ66,AR52:AR66),Hoja2!X3,Hoja2!X59,Hoja2!X115,Hoja2!X171,Hoja2!X227,Hoja2!X283,Hoja2!X339,Hoja2!X395,Hoja2!X451,Hoja2!X507))</f>
        <v>#N/A</v>
      </c>
      <c r="H70" s="772" t="e">
        <f>+LOOKUP(AI26,Hoja2!A5:A558,Hoja2!X5:X558)</f>
        <v>#N/A</v>
      </c>
      <c r="I70" s="662"/>
      <c r="J70" s="663"/>
      <c r="K70" s="650" t="e">
        <f t="shared" si="4"/>
        <v>#N/A</v>
      </c>
      <c r="L70" s="651"/>
      <c r="M70" s="652"/>
      <c r="N70" s="538" t="e">
        <f>+H70</f>
        <v>#N/A</v>
      </c>
      <c r="O70" s="647" t="e">
        <f t="shared" si="0"/>
        <v>#N/A</v>
      </c>
      <c r="P70" s="10">
        <f t="shared" si="1"/>
        <v>19</v>
      </c>
      <c r="Q70" s="664" t="e">
        <f>+(CHOOSE(LOOKUP(M15*100+M17,AQ52:AQ66,AR52:AR66),Hoja2!X55,Hoja2!X111,Hoja2!X167,Hoja2!X223,Hoja2!X279,Hoja2!X335,Hoja2!X391,Hoja2!X447,Hoja2!X503,Hoja2!X559))</f>
        <v>#N/A</v>
      </c>
      <c r="R70" s="665"/>
      <c r="S70" s="665"/>
      <c r="T70" s="665"/>
      <c r="U70" s="665"/>
      <c r="V70" s="665"/>
      <c r="W70" s="665"/>
      <c r="X70" s="665"/>
      <c r="Y70" s="665"/>
      <c r="Z70" s="665"/>
      <c r="AA70" s="665"/>
      <c r="AB70" s="665"/>
      <c r="AC70" s="665"/>
      <c r="AD70" s="665"/>
      <c r="AE70" s="665"/>
      <c r="AF70" s="665"/>
      <c r="AG70" s="665"/>
      <c r="AH70" s="666"/>
      <c r="AM70" s="1"/>
      <c r="AN70" s="1"/>
      <c r="AO70" s="1"/>
      <c r="AP70" s="1"/>
    </row>
    <row r="71" spans="1:44" ht="35.4" thickTop="1" thickBot="1" x14ac:dyDescent="0.4">
      <c r="A71" s="1"/>
      <c r="B71" s="1"/>
      <c r="C71" s="1"/>
      <c r="D71" s="1"/>
      <c r="E71" s="1"/>
      <c r="F71" s="766"/>
      <c r="G71" s="546" t="e">
        <f>+(CHOOSE(LOOKUP(M15*100+M17,AQ52:AQ66,AR52:AR66),Hoja2!Y3,Hoja2!Y59,Hoja2!Y115,Hoja2!Y171,Hoja2!Y227,Hoja2!Y283,Hoja2!Y339,Hoja2!Y395,Hoja2!Y451,Hoja2!Y507))</f>
        <v>#N/A</v>
      </c>
      <c r="H71" s="772" t="e">
        <f>+LOOKUP(AI26,Hoja2!A5:A558,Hoja2!Y5:Y558)</f>
        <v>#N/A</v>
      </c>
      <c r="I71" s="662"/>
      <c r="J71" s="663"/>
      <c r="K71" s="650" t="e">
        <f t="shared" si="4"/>
        <v>#N/A</v>
      </c>
      <c r="L71" s="651"/>
      <c r="M71" s="652"/>
      <c r="N71" s="538" t="e">
        <f>+H71</f>
        <v>#N/A</v>
      </c>
      <c r="O71" s="647" t="e">
        <f t="shared" si="0"/>
        <v>#N/A</v>
      </c>
      <c r="P71" s="10">
        <f t="shared" si="1"/>
        <v>20</v>
      </c>
      <c r="Q71" s="664" t="e">
        <f>+(CHOOSE(LOOKUP(M15*100+M17,AQ52:AQ66,AR52:AR66),Hoja2!Y55,Hoja2!Y111,Hoja2!Y167,Hoja2!Y223,Hoja2!Y279,Hoja2!Y335,Hoja2!Y391,Hoja2!Y447,Hoja2!Y503,Hoja2!Y559))</f>
        <v>#N/A</v>
      </c>
      <c r="R71" s="665"/>
      <c r="S71" s="665"/>
      <c r="T71" s="665"/>
      <c r="U71" s="665"/>
      <c r="V71" s="665"/>
      <c r="W71" s="665"/>
      <c r="X71" s="665"/>
      <c r="Y71" s="665"/>
      <c r="Z71" s="665"/>
      <c r="AA71" s="665"/>
      <c r="AB71" s="665"/>
      <c r="AC71" s="665"/>
      <c r="AD71" s="665"/>
      <c r="AE71" s="665"/>
      <c r="AF71" s="665"/>
      <c r="AG71" s="665"/>
      <c r="AH71" s="666"/>
      <c r="AM71" s="1"/>
      <c r="AN71" s="1"/>
      <c r="AO71" s="1"/>
      <c r="AP71" s="1"/>
    </row>
    <row r="72" spans="1:44" ht="35.4" thickTop="1" thickBot="1" x14ac:dyDescent="0.4">
      <c r="A72" s="1"/>
      <c r="B72" s="1"/>
      <c r="C72" s="1"/>
      <c r="D72" s="1"/>
      <c r="E72" s="1"/>
      <c r="F72" s="766"/>
      <c r="G72" s="546" t="e">
        <f>+(CHOOSE(LOOKUP(M15*100+M17,AQ52:AQ66,AR52:AR66),Hoja2!Z3,Hoja2!Z59,Hoja2!Z115,Hoja2!Z171,Hoja2!Z227,Hoja2!Z283,Hoja2!Z339,Hoja2!Z395,Hoja2!Z451,Hoja2!Z507))</f>
        <v>#N/A</v>
      </c>
      <c r="H72" s="772" t="e">
        <f>+LOOKUP(AI26,Hoja2!A5:A558,Hoja2!Z5:Z558)</f>
        <v>#N/A</v>
      </c>
      <c r="I72" s="662"/>
      <c r="J72" s="663"/>
      <c r="K72" s="650" t="e">
        <f>+IF(H72=0,"",CHOOSE(IF(H72&lt;1,1,IF(H72&gt;4.6,H72+0.3,H72)),"Bj","Bj","Bs","A","S"))</f>
        <v>#N/A</v>
      </c>
      <c r="L72" s="651"/>
      <c r="M72" s="652"/>
      <c r="N72" s="538" t="e">
        <f>+H72</f>
        <v>#N/A</v>
      </c>
      <c r="O72" s="647" t="e">
        <f t="shared" si="0"/>
        <v>#N/A</v>
      </c>
      <c r="P72" s="10">
        <f t="shared" si="1"/>
        <v>21</v>
      </c>
      <c r="Q72" s="664" t="e">
        <f>+(CHOOSE(LOOKUP(M15*100+M17,AQ52:AQ66,AR52:AR66),Hoja2!Z55,Hoja2!Z111,Hoja2!Z167,Hoja2!Z223,Hoja2!Z279,Hoja2!Z335,Hoja2!Z391,Hoja2!Z447,Hoja2!Z503,Hoja2!Z559))</f>
        <v>#N/A</v>
      </c>
      <c r="R72" s="665"/>
      <c r="S72" s="665"/>
      <c r="T72" s="665"/>
      <c r="U72" s="665"/>
      <c r="V72" s="665"/>
      <c r="W72" s="665"/>
      <c r="X72" s="665"/>
      <c r="Y72" s="665"/>
      <c r="Z72" s="665"/>
      <c r="AA72" s="665"/>
      <c r="AB72" s="665"/>
      <c r="AC72" s="665"/>
      <c r="AD72" s="665"/>
      <c r="AE72" s="665"/>
      <c r="AF72" s="665"/>
      <c r="AG72" s="665"/>
      <c r="AH72" s="666"/>
      <c r="AM72" s="1"/>
      <c r="AN72" s="1"/>
      <c r="AO72" s="1"/>
      <c r="AP72" s="1"/>
    </row>
    <row r="73" spans="1:44" ht="19.2" thickTop="1" thickBot="1" x14ac:dyDescent="0.4">
      <c r="A73" s="1"/>
      <c r="B73" s="1"/>
      <c r="C73" s="1"/>
      <c r="D73" s="1"/>
      <c r="E73" s="1"/>
      <c r="F73" s="766"/>
      <c r="G73" s="533"/>
      <c r="H73" s="667"/>
      <c r="I73" s="662"/>
      <c r="J73" s="663"/>
      <c r="K73" s="650" t="str">
        <f>+IF(H73=0,"",CHOOSE(IF(H73&lt;1,1,IF(H73&gt;4.6,H73+0.3,H73)),"Bj","Bj","Bs","A","S"))</f>
        <v/>
      </c>
      <c r="L73" s="651"/>
      <c r="M73" s="652"/>
      <c r="N73" s="537"/>
      <c r="O73" s="3"/>
      <c r="P73" s="10"/>
      <c r="Q73" s="664"/>
      <c r="R73" s="665"/>
      <c r="S73" s="665"/>
      <c r="T73" s="665"/>
      <c r="U73" s="665"/>
      <c r="V73" s="665"/>
      <c r="W73" s="665"/>
      <c r="X73" s="665"/>
      <c r="Y73" s="665"/>
      <c r="Z73" s="665"/>
      <c r="AA73" s="665"/>
      <c r="AB73" s="665"/>
      <c r="AC73" s="665"/>
      <c r="AD73" s="665"/>
      <c r="AE73" s="665"/>
      <c r="AF73" s="665"/>
      <c r="AG73" s="665"/>
      <c r="AH73" s="666"/>
      <c r="AM73" s="1"/>
      <c r="AN73" s="1"/>
      <c r="AO73" s="1"/>
      <c r="AP73" s="1"/>
    </row>
    <row r="74" spans="1:44" ht="19.2" thickTop="1" thickBot="1" x14ac:dyDescent="0.4">
      <c r="A74" s="1"/>
      <c r="B74" s="1"/>
      <c r="C74" s="1"/>
      <c r="D74" s="1"/>
      <c r="E74" s="1"/>
      <c r="F74" s="11"/>
      <c r="G74" s="668" t="s">
        <v>210</v>
      </c>
      <c r="H74" s="669"/>
      <c r="I74" s="773" t="e">
        <f>+N52*(IF(N70=0,5%,0)+G52)+N62*G62+ N63*(IF(N70=0,5%,0)+G63)+G70*N70+G71*N71+G72*N72</f>
        <v>#N/A</v>
      </c>
      <c r="J74" s="774"/>
      <c r="K74" s="650" t="e">
        <f>+IF(I74=0,"",CHOOSE(IF(I74&lt;1,1,IF(I74&gt;4.6,I74+0.3,I74)),"Bj","Bj","Bs","A","S"))</f>
        <v>#N/A</v>
      </c>
      <c r="L74" s="651"/>
      <c r="M74" s="652"/>
      <c r="N74" s="537"/>
      <c r="O74" s="3"/>
      <c r="P74" s="775" t="s">
        <v>212</v>
      </c>
      <c r="Q74" s="776"/>
      <c r="R74" s="776"/>
      <c r="S74" s="776"/>
      <c r="T74" s="776"/>
      <c r="U74" s="776"/>
      <c r="V74" s="776"/>
      <c r="W74" s="776"/>
      <c r="X74" s="776"/>
      <c r="Y74" s="776"/>
      <c r="Z74" s="776"/>
      <c r="AA74" s="776"/>
      <c r="AB74" s="776"/>
      <c r="AC74" s="776"/>
      <c r="AD74" s="776"/>
      <c r="AE74" s="776"/>
      <c r="AF74" s="776"/>
      <c r="AG74" s="776"/>
      <c r="AH74" s="777"/>
      <c r="AM74" s="1"/>
      <c r="AN74" s="1"/>
      <c r="AO74" s="1"/>
      <c r="AP74" s="1"/>
    </row>
    <row r="75" spans="1:44" ht="16.8" thickTop="1" thickBot="1" x14ac:dyDescent="0.35">
      <c r="A75" s="1"/>
      <c r="B75" s="1"/>
      <c r="C75" s="1"/>
      <c r="D75" s="1"/>
      <c r="E75" s="1"/>
      <c r="F75" s="12"/>
      <c r="H75" s="13"/>
      <c r="I75" s="838" t="e">
        <f>+IF(I74=0,"",IF(I74&lt;3,"REPRUEBA",IF(I74&lt;4,"DEBE MEJORAR","FELICITACIONES")))</f>
        <v>#N/A</v>
      </c>
      <c r="J75" s="839"/>
      <c r="K75" s="839"/>
      <c r="L75" s="840"/>
      <c r="M75" s="14"/>
      <c r="P75" s="841" t="s">
        <v>213</v>
      </c>
      <c r="Q75" s="842"/>
      <c r="R75" s="842"/>
      <c r="S75" s="842"/>
      <c r="T75" s="40" t="e">
        <f>+LOOKUP($AI26,Hoja2!$A5:$A558,Hoja2!CL5:CL558)</f>
        <v>#N/A</v>
      </c>
      <c r="U75" s="843" t="s">
        <v>214</v>
      </c>
      <c r="V75" s="843"/>
      <c r="W75" s="844"/>
      <c r="AM75" s="1"/>
      <c r="AN75" s="1"/>
      <c r="AO75" s="1"/>
      <c r="AP75" s="1"/>
    </row>
    <row r="76" spans="1:44" ht="37.799999999999997" customHeight="1" thickTop="1" thickBot="1" x14ac:dyDescent="0.35">
      <c r="A76" s="1"/>
      <c r="B76" s="1"/>
      <c r="C76" s="1"/>
      <c r="D76" s="1"/>
      <c r="E76" s="1"/>
      <c r="G76" s="795" t="s">
        <v>229</v>
      </c>
      <c r="H76" s="796"/>
      <c r="I76" s="39">
        <f>+COUNTIF(H52:J72,"&gt;0")</f>
        <v>0</v>
      </c>
      <c r="O76" s="543"/>
      <c r="P76" s="543"/>
      <c r="Q76" s="543"/>
      <c r="R76" s="542"/>
      <c r="S76" s="542"/>
      <c r="AM76" s="1"/>
      <c r="AN76" s="1"/>
      <c r="AO76" s="1"/>
      <c r="AP76" s="1"/>
    </row>
    <row r="77" spans="1:44" ht="16.2" customHeight="1" thickBot="1" x14ac:dyDescent="0.35">
      <c r="A77" s="1"/>
      <c r="B77" s="1"/>
      <c r="C77" s="1"/>
      <c r="D77" s="1"/>
      <c r="E77" s="1"/>
      <c r="O77" s="543"/>
      <c r="P77" s="543"/>
      <c r="Q77" s="543"/>
      <c r="R77" s="542"/>
      <c r="S77" s="542"/>
      <c r="AM77" s="1"/>
      <c r="AN77" s="1"/>
      <c r="AO77" s="1"/>
      <c r="AP77" s="1"/>
    </row>
    <row r="78" spans="1:44" ht="27" thickTop="1" thickBot="1" x14ac:dyDescent="0.55000000000000004">
      <c r="A78" s="1"/>
      <c r="B78" s="1"/>
      <c r="C78" s="1"/>
      <c r="D78" s="1"/>
      <c r="E78" s="1"/>
      <c r="F78" s="3"/>
      <c r="G78" s="3"/>
      <c r="H78" s="910" t="e">
        <f>+IF(LOOKUP($AI26,Hoja2!$A5:$A539,Hoja2!CD5:CD558)&gt;0,"GEOMETRIA","")</f>
        <v>#N/A</v>
      </c>
      <c r="I78" s="911"/>
      <c r="J78" s="911"/>
      <c r="K78" s="911"/>
      <c r="L78" s="911"/>
      <c r="M78" s="911"/>
      <c r="N78" s="915" t="s">
        <v>423</v>
      </c>
      <c r="O78" s="3"/>
      <c r="P78" s="3"/>
      <c r="Q78" s="3"/>
      <c r="R78" s="3"/>
      <c r="S78" s="3"/>
      <c r="T78" s="739" t="e">
        <f>+H78</f>
        <v>#N/A</v>
      </c>
      <c r="U78" s="740"/>
      <c r="V78" s="740"/>
      <c r="W78" s="740"/>
      <c r="X78" s="740"/>
      <c r="Y78" s="740"/>
      <c r="Z78" s="741"/>
      <c r="AA78" s="3"/>
      <c r="AB78" s="3"/>
      <c r="AC78" s="3"/>
      <c r="AD78" s="3"/>
      <c r="AE78" s="3"/>
      <c r="AF78" s="3"/>
      <c r="AG78" s="3"/>
      <c r="AH78" s="3"/>
      <c r="AM78" s="1"/>
      <c r="AN78" s="1"/>
      <c r="AO78" s="1"/>
      <c r="AP78" s="1"/>
    </row>
    <row r="79" spans="1:44" ht="19.2" thickTop="1" thickBot="1" x14ac:dyDescent="0.35">
      <c r="A79" s="1"/>
      <c r="B79" s="1"/>
      <c r="C79" s="1"/>
      <c r="D79" s="1"/>
      <c r="E79" s="1"/>
      <c r="F79" s="3"/>
      <c r="G79" s="3"/>
      <c r="H79" s="742" t="s">
        <v>207</v>
      </c>
      <c r="I79" s="743"/>
      <c r="J79" s="744"/>
      <c r="K79" s="745" t="s">
        <v>208</v>
      </c>
      <c r="L79" s="745"/>
      <c r="M79" s="746"/>
      <c r="N79" s="916"/>
      <c r="O79" s="3"/>
      <c r="P79" s="24" t="s">
        <v>183</v>
      </c>
      <c r="Q79" s="778" t="s">
        <v>209</v>
      </c>
      <c r="R79" s="779"/>
      <c r="S79" s="779"/>
      <c r="T79" s="779"/>
      <c r="U79" s="779"/>
      <c r="V79" s="779"/>
      <c r="W79" s="779"/>
      <c r="X79" s="779"/>
      <c r="Y79" s="779"/>
      <c r="Z79" s="779"/>
      <c r="AA79" s="779"/>
      <c r="AB79" s="779"/>
      <c r="AC79" s="779"/>
      <c r="AD79" s="779"/>
      <c r="AE79" s="779"/>
      <c r="AF79" s="779"/>
      <c r="AG79" s="779"/>
      <c r="AH79" s="779"/>
      <c r="AM79" s="1"/>
      <c r="AN79" s="1"/>
      <c r="AO79" s="1"/>
      <c r="AP79" s="1"/>
    </row>
    <row r="80" spans="1:44" ht="19.2" customHeight="1" thickTop="1" thickBot="1" x14ac:dyDescent="0.4">
      <c r="A80" s="1"/>
      <c r="B80" s="1"/>
      <c r="C80" s="1"/>
      <c r="D80" s="1"/>
      <c r="E80" s="1"/>
      <c r="F80" s="766" t="s">
        <v>204</v>
      </c>
      <c r="G80" s="912" t="e">
        <f>+(CHOOSE(LOOKUP(M15*100+M17,AQ52:AQ66,AR52:AR66),Hoja2!AB3,Hoja2!AB59,Hoja2!AB115,Hoja2!AB171,Hoja2!AB227,Hoja2!AB283,Hoja2!AB339,Hoja2!AB395,Hoja2!AB451,Hoja2!AB507))++IF(N99=0,5%,0)</f>
        <v>#N/A</v>
      </c>
      <c r="H80" s="785" t="e">
        <f>++LOOKUP(AI26,Hoja2!A5:A558,Hoja2!AB5:AB558)</f>
        <v>#N/A</v>
      </c>
      <c r="I80" s="785"/>
      <c r="J80" s="786"/>
      <c r="K80" s="782" t="e">
        <f t="shared" ref="K80:K101" si="6">+IF(H80=0,"",CHOOSE(IF(H80&lt;1,1,IF(H80&gt;4.6,H80+0.3,H80)),"Bj","Bj","Bs","A","S"))</f>
        <v>#N/A</v>
      </c>
      <c r="L80" s="783"/>
      <c r="M80" s="784"/>
      <c r="N80" s="917" t="e">
        <f>+SUM(H80:J90)/IF((COUNTIF(H80:J90,"&gt;0"))=0,1,COUNTIF(H80:J90,"&gt;0"))</f>
        <v>#N/A</v>
      </c>
      <c r="O80" s="647" t="e">
        <f>+IF(H80=3.4,"Recup","")</f>
        <v>#N/A</v>
      </c>
      <c r="P80" s="10">
        <v>1</v>
      </c>
      <c r="Q80" s="664" t="e">
        <f>+(CHOOSE(LOOKUP(M15*100+M17,AQ52:AQ66,AR52:AR66),Hoja2!AB55,Hoja2!AB111,Hoja2!AB167,Hoja2!AB223,Hoja2!AB279,Hoja2!AB335,Hoja2!AB391,Hoja2!AB447,Hoja2!AB503,Hoja2!AB559))</f>
        <v>#N/A</v>
      </c>
      <c r="R80" s="665"/>
      <c r="S80" s="665"/>
      <c r="T80" s="665"/>
      <c r="U80" s="665"/>
      <c r="V80" s="665"/>
      <c r="W80" s="665"/>
      <c r="X80" s="665"/>
      <c r="Y80" s="665"/>
      <c r="Z80" s="665"/>
      <c r="AA80" s="665"/>
      <c r="AB80" s="665"/>
      <c r="AC80" s="665"/>
      <c r="AD80" s="665"/>
      <c r="AE80" s="665"/>
      <c r="AF80" s="665"/>
      <c r="AG80" s="665"/>
      <c r="AH80" s="666"/>
      <c r="AM80" s="1"/>
      <c r="AN80" s="1"/>
      <c r="AO80" s="1"/>
      <c r="AP80" s="1"/>
    </row>
    <row r="81" spans="1:42" ht="19.2" thickTop="1" thickBot="1" x14ac:dyDescent="0.4">
      <c r="A81" s="1"/>
      <c r="B81" s="1"/>
      <c r="C81" s="1"/>
      <c r="D81" s="1"/>
      <c r="E81" s="1"/>
      <c r="F81" s="766"/>
      <c r="G81" s="913"/>
      <c r="H81" s="780" t="e">
        <f>++LOOKUP(AI26,Hoja2!A5:A558,Hoja2!AC5:AC558)</f>
        <v>#N/A</v>
      </c>
      <c r="I81" s="780"/>
      <c r="J81" s="781"/>
      <c r="K81" s="782" t="e">
        <f t="shared" si="6"/>
        <v>#N/A</v>
      </c>
      <c r="L81" s="783"/>
      <c r="M81" s="784"/>
      <c r="N81" s="920"/>
      <c r="O81" s="647" t="e">
        <f t="shared" ref="O81:O100" si="7">+IF(H81=3.4,"Recup","")</f>
        <v>#N/A</v>
      </c>
      <c r="P81" s="10">
        <f>+P80+1</f>
        <v>2</v>
      </c>
      <c r="Q81" s="664" t="e">
        <f>+(CHOOSE(LOOKUP(M15*100+M17,AQ52:AQ66,AR52:AR66),Hoja2!AC55,Hoja2!AC111,Hoja2!AC167,Hoja2!AC223,Hoja2!AC279,Hoja2!AC335,Hoja2!AC391,Hoja2!AC447,Hoja2!AC503,Hoja2!AC559))</f>
        <v>#N/A</v>
      </c>
      <c r="R81" s="665"/>
      <c r="S81" s="665"/>
      <c r="T81" s="665"/>
      <c r="U81" s="665"/>
      <c r="V81" s="665"/>
      <c r="W81" s="665"/>
      <c r="X81" s="665"/>
      <c r="Y81" s="665"/>
      <c r="Z81" s="665"/>
      <c r="AA81" s="665"/>
      <c r="AB81" s="665"/>
      <c r="AC81" s="665"/>
      <c r="AD81" s="665"/>
      <c r="AE81" s="665"/>
      <c r="AF81" s="665"/>
      <c r="AG81" s="665"/>
      <c r="AH81" s="666"/>
      <c r="AM81" s="1"/>
      <c r="AN81" s="1"/>
      <c r="AO81" s="1"/>
      <c r="AP81" s="1"/>
    </row>
    <row r="82" spans="1:42" ht="19.2" thickTop="1" thickBot="1" x14ac:dyDescent="0.4">
      <c r="A82" s="1"/>
      <c r="B82" s="1"/>
      <c r="C82" s="1"/>
      <c r="D82" s="1"/>
      <c r="E82" s="1"/>
      <c r="F82" s="766"/>
      <c r="G82" s="913"/>
      <c r="H82" s="780" t="e">
        <f>++LOOKUP(AI26,Hoja2!A5:A558,Hoja2!AD5:AD558)</f>
        <v>#N/A</v>
      </c>
      <c r="I82" s="780"/>
      <c r="J82" s="781"/>
      <c r="K82" s="782" t="e">
        <f t="shared" si="6"/>
        <v>#N/A</v>
      </c>
      <c r="L82" s="783"/>
      <c r="M82" s="784"/>
      <c r="N82" s="920"/>
      <c r="O82" s="647" t="e">
        <f t="shared" si="7"/>
        <v>#N/A</v>
      </c>
      <c r="P82" s="10">
        <f t="shared" ref="P82:P87" si="8">+P81+1</f>
        <v>3</v>
      </c>
      <c r="Q82" s="664" t="e">
        <f>+(CHOOSE(LOOKUP(M15*100+M17,AQ52:AQ66,AR52:AR66),Hoja2!AD55,Hoja2!AD111,Hoja2!AD167,Hoja2!AD223,Hoja2!AD279,Hoja2!AD335,Hoja2!AD391,Hoja2!AD447,Hoja2!AD503,Hoja2!AD559))</f>
        <v>#N/A</v>
      </c>
      <c r="R82" s="665"/>
      <c r="S82" s="665"/>
      <c r="T82" s="665"/>
      <c r="U82" s="665"/>
      <c r="V82" s="665"/>
      <c r="W82" s="665"/>
      <c r="X82" s="665"/>
      <c r="Y82" s="665"/>
      <c r="Z82" s="665"/>
      <c r="AA82" s="665"/>
      <c r="AB82" s="665"/>
      <c r="AC82" s="665"/>
      <c r="AD82" s="665"/>
      <c r="AE82" s="665"/>
      <c r="AF82" s="665"/>
      <c r="AG82" s="665"/>
      <c r="AH82" s="666"/>
      <c r="AM82" s="1"/>
      <c r="AN82" s="1"/>
      <c r="AO82" s="1"/>
      <c r="AP82" s="1"/>
    </row>
    <row r="83" spans="1:42" ht="19.2" thickTop="1" thickBot="1" x14ac:dyDescent="0.4">
      <c r="A83" s="1"/>
      <c r="B83" s="1"/>
      <c r="C83" s="1"/>
      <c r="D83" s="1"/>
      <c r="E83" s="1"/>
      <c r="F83" s="766"/>
      <c r="G83" s="913"/>
      <c r="H83" s="780" t="e">
        <f>++LOOKUP(AI26,Hoja2!A5:A558,Hoja2!AE5:AE558)</f>
        <v>#N/A</v>
      </c>
      <c r="I83" s="780"/>
      <c r="J83" s="781"/>
      <c r="K83" s="782" t="e">
        <f t="shared" si="6"/>
        <v>#N/A</v>
      </c>
      <c r="L83" s="783"/>
      <c r="M83" s="784"/>
      <c r="N83" s="920"/>
      <c r="O83" s="647" t="e">
        <f t="shared" si="7"/>
        <v>#N/A</v>
      </c>
      <c r="P83" s="10">
        <f t="shared" si="8"/>
        <v>4</v>
      </c>
      <c r="Q83" s="664" t="e">
        <f>+(CHOOSE(LOOKUP(M15*100+M17,AQ52:AQ66,AR52:AR66),Hoja2!AE55,Hoja2!AE111,Hoja2!AE167,Hoja2!AE223,Hoja2!AE279,Hoja2!AE335,Hoja2!AE391,Hoja2!AE447,Hoja2!AE503,Hoja2!AE559))</f>
        <v>#N/A</v>
      </c>
      <c r="R83" s="665"/>
      <c r="S83" s="665"/>
      <c r="T83" s="665"/>
      <c r="U83" s="665"/>
      <c r="V83" s="665"/>
      <c r="W83" s="665"/>
      <c r="X83" s="665"/>
      <c r="Y83" s="665"/>
      <c r="Z83" s="665"/>
      <c r="AA83" s="665"/>
      <c r="AB83" s="665"/>
      <c r="AC83" s="665"/>
      <c r="AD83" s="665"/>
      <c r="AE83" s="665"/>
      <c r="AF83" s="665"/>
      <c r="AG83" s="665"/>
      <c r="AH83" s="666"/>
      <c r="AM83" s="1"/>
      <c r="AN83" s="1"/>
      <c r="AO83" s="1"/>
      <c r="AP83" s="1"/>
    </row>
    <row r="84" spans="1:42" ht="19.2" thickTop="1" thickBot="1" x14ac:dyDescent="0.4">
      <c r="A84" s="1"/>
      <c r="B84" s="1"/>
      <c r="C84" s="1"/>
      <c r="D84" s="1"/>
      <c r="E84" s="1"/>
      <c r="F84" s="766"/>
      <c r="G84" s="913"/>
      <c r="H84" s="780" t="e">
        <f>++LOOKUP(AI26,Hoja2!A5:A558,Hoja2!AF5:AF558)</f>
        <v>#N/A</v>
      </c>
      <c r="I84" s="780"/>
      <c r="J84" s="781"/>
      <c r="K84" s="782" t="e">
        <f t="shared" si="6"/>
        <v>#N/A</v>
      </c>
      <c r="L84" s="783"/>
      <c r="M84" s="784"/>
      <c r="N84" s="920"/>
      <c r="O84" s="647" t="e">
        <f t="shared" si="7"/>
        <v>#N/A</v>
      </c>
      <c r="P84" s="10">
        <f t="shared" si="8"/>
        <v>5</v>
      </c>
      <c r="Q84" s="664" t="e">
        <f>+(CHOOSE(LOOKUP(M15*100+M17,AQ52:AQ66,AR52:AR66),Hoja2!AF55,Hoja2!AF111,Hoja2!AF167,Hoja2!AF223,Hoja2!AF279,Hoja2!AF335,Hoja2!AF391,Hoja2!AF447,Hoja2!AF503,Hoja2!AF559))</f>
        <v>#N/A</v>
      </c>
      <c r="R84" s="665"/>
      <c r="S84" s="665"/>
      <c r="T84" s="665"/>
      <c r="U84" s="665"/>
      <c r="V84" s="665"/>
      <c r="W84" s="665"/>
      <c r="X84" s="665"/>
      <c r="Y84" s="665"/>
      <c r="Z84" s="665"/>
      <c r="AA84" s="665"/>
      <c r="AB84" s="665"/>
      <c r="AC84" s="665"/>
      <c r="AD84" s="665"/>
      <c r="AE84" s="665"/>
      <c r="AF84" s="665"/>
      <c r="AG84" s="665"/>
      <c r="AH84" s="666"/>
      <c r="AM84" s="1"/>
      <c r="AN84" s="1"/>
      <c r="AO84" s="1"/>
      <c r="AP84" s="1"/>
    </row>
    <row r="85" spans="1:42" ht="19.2" thickTop="1" thickBot="1" x14ac:dyDescent="0.4">
      <c r="A85" s="1"/>
      <c r="B85" s="1"/>
      <c r="C85" s="1"/>
      <c r="D85" s="1"/>
      <c r="E85" s="1"/>
      <c r="F85" s="766"/>
      <c r="G85" s="913"/>
      <c r="H85" s="780" t="e">
        <f>++LOOKUP(AI26,Hoja2!A5:A558,Hoja2!AG5:AG558)</f>
        <v>#N/A</v>
      </c>
      <c r="I85" s="780"/>
      <c r="J85" s="781"/>
      <c r="K85" s="782" t="e">
        <f t="shared" si="6"/>
        <v>#N/A</v>
      </c>
      <c r="L85" s="783"/>
      <c r="M85" s="784"/>
      <c r="N85" s="920"/>
      <c r="O85" s="647" t="e">
        <f t="shared" si="7"/>
        <v>#N/A</v>
      </c>
      <c r="P85" s="10">
        <f t="shared" si="8"/>
        <v>6</v>
      </c>
      <c r="Q85" s="664" t="e">
        <f>+(CHOOSE(LOOKUP(M15*100+M17,AQ52:AQ66,AR52:AR66),Hoja2!AG55,Hoja2!AG111,Hoja2!AG167,Hoja2!AG223,Hoja2!AG279,Hoja2!AG335,Hoja2!AG391,Hoja2!AG447,Hoja2!AG503,Hoja2!AG559))</f>
        <v>#N/A</v>
      </c>
      <c r="R85" s="665"/>
      <c r="S85" s="665"/>
      <c r="T85" s="665"/>
      <c r="U85" s="665"/>
      <c r="V85" s="665"/>
      <c r="W85" s="665"/>
      <c r="X85" s="665"/>
      <c r="Y85" s="665"/>
      <c r="Z85" s="665"/>
      <c r="AA85" s="665"/>
      <c r="AB85" s="665"/>
      <c r="AC85" s="665"/>
      <c r="AD85" s="665"/>
      <c r="AE85" s="665"/>
      <c r="AF85" s="665"/>
      <c r="AG85" s="665"/>
      <c r="AH85" s="666"/>
      <c r="AM85" s="1"/>
      <c r="AN85" s="1"/>
      <c r="AO85" s="1"/>
      <c r="AP85" s="1"/>
    </row>
    <row r="86" spans="1:42" ht="19.2" thickTop="1" thickBot="1" x14ac:dyDescent="0.4">
      <c r="A86" s="1"/>
      <c r="B86" s="1"/>
      <c r="C86" s="1"/>
      <c r="D86" s="1"/>
      <c r="E86" s="1"/>
      <c r="F86" s="766"/>
      <c r="G86" s="913"/>
      <c r="H86" s="780" t="e">
        <f>++LOOKUP(AI26,Hoja2!A5:A558,Hoja2!AH5:AH558)</f>
        <v>#N/A</v>
      </c>
      <c r="I86" s="780"/>
      <c r="J86" s="781"/>
      <c r="K86" s="782" t="e">
        <f t="shared" si="6"/>
        <v>#N/A</v>
      </c>
      <c r="L86" s="783"/>
      <c r="M86" s="784"/>
      <c r="N86" s="920"/>
      <c r="O86" s="647" t="e">
        <f t="shared" si="7"/>
        <v>#N/A</v>
      </c>
      <c r="P86" s="10">
        <f t="shared" si="8"/>
        <v>7</v>
      </c>
      <c r="Q86" s="664" t="e">
        <f>+(CHOOSE(LOOKUP(M15*100+M17,AQ52:AQ66,AR52:AR66),Hoja2!AH55,Hoja2!AH111,Hoja2!AH167,Hoja2!AH223,Hoja2!AH279,Hoja2!AH335,Hoja2!AH391,Hoja2!AH447,Hoja2!AH503,Hoja2!AH559))</f>
        <v>#N/A</v>
      </c>
      <c r="R86" s="665"/>
      <c r="S86" s="665"/>
      <c r="T86" s="665"/>
      <c r="U86" s="665"/>
      <c r="V86" s="665"/>
      <c r="W86" s="665"/>
      <c r="X86" s="665"/>
      <c r="Y86" s="665"/>
      <c r="Z86" s="665"/>
      <c r="AA86" s="665"/>
      <c r="AB86" s="665"/>
      <c r="AC86" s="665"/>
      <c r="AD86" s="665"/>
      <c r="AE86" s="665"/>
      <c r="AF86" s="665"/>
      <c r="AG86" s="665"/>
      <c r="AH86" s="666"/>
      <c r="AM86" s="1"/>
      <c r="AN86" s="1"/>
      <c r="AO86" s="1"/>
      <c r="AP86" s="1"/>
    </row>
    <row r="87" spans="1:42" ht="19.2" thickTop="1" thickBot="1" x14ac:dyDescent="0.4">
      <c r="A87" s="1"/>
      <c r="B87" s="1"/>
      <c r="C87" s="1"/>
      <c r="D87" s="1"/>
      <c r="E87" s="1"/>
      <c r="F87" s="766"/>
      <c r="G87" s="913"/>
      <c r="H87" s="780" t="e">
        <f>++LOOKUP(AI26,Hoja2!A5:A558,Hoja2!AI5:AI558)</f>
        <v>#N/A</v>
      </c>
      <c r="I87" s="780"/>
      <c r="J87" s="781"/>
      <c r="K87" s="782" t="e">
        <f t="shared" si="6"/>
        <v>#N/A</v>
      </c>
      <c r="L87" s="783"/>
      <c r="M87" s="784"/>
      <c r="N87" s="920"/>
      <c r="O87" s="647" t="e">
        <f t="shared" si="7"/>
        <v>#N/A</v>
      </c>
      <c r="P87" s="10">
        <f t="shared" si="8"/>
        <v>8</v>
      </c>
      <c r="Q87" s="664" t="e">
        <f>+(CHOOSE(LOOKUP(M15*100+M17,AQ52:AQ66,AR52:AR66),Hoja2!AI55,Hoja2!AI111,Hoja2!AI167,Hoja2!AI223,Hoja2!AI279,Hoja2!AI335,Hoja2!AI391,Hoja2!AI447,Hoja2!AI503,Hoja2!AI559))</f>
        <v>#N/A</v>
      </c>
      <c r="R87" s="665"/>
      <c r="S87" s="665"/>
      <c r="T87" s="665"/>
      <c r="U87" s="665"/>
      <c r="V87" s="665"/>
      <c r="W87" s="665"/>
      <c r="X87" s="665"/>
      <c r="Y87" s="665"/>
      <c r="Z87" s="665"/>
      <c r="AA87" s="665"/>
      <c r="AB87" s="665"/>
      <c r="AC87" s="665"/>
      <c r="AD87" s="665"/>
      <c r="AE87" s="665"/>
      <c r="AF87" s="665"/>
      <c r="AG87" s="665"/>
      <c r="AH87" s="666"/>
      <c r="AM87" s="1"/>
      <c r="AN87" s="1"/>
      <c r="AO87" s="1"/>
      <c r="AP87" s="1"/>
    </row>
    <row r="88" spans="1:42" ht="19.2" thickTop="1" thickBot="1" x14ac:dyDescent="0.4">
      <c r="A88" s="1"/>
      <c r="B88" s="1"/>
      <c r="C88" s="1"/>
      <c r="D88" s="1"/>
      <c r="E88" s="1"/>
      <c r="F88" s="766"/>
      <c r="G88" s="913"/>
      <c r="H88" s="780" t="e">
        <f>++LOOKUP(AI26,Hoja2!A5:A558,Hoja2!AJ5:AJ558)</f>
        <v>#N/A</v>
      </c>
      <c r="I88" s="780"/>
      <c r="J88" s="781"/>
      <c r="K88" s="782" t="e">
        <f t="shared" si="6"/>
        <v>#N/A</v>
      </c>
      <c r="L88" s="783"/>
      <c r="M88" s="784"/>
      <c r="N88" s="920"/>
      <c r="O88" s="647" t="e">
        <f t="shared" si="7"/>
        <v>#N/A</v>
      </c>
      <c r="P88" s="10">
        <f t="shared" ref="P88:P100" si="9">+P87+1</f>
        <v>9</v>
      </c>
      <c r="Q88" s="664" t="e">
        <f>+(CHOOSE(LOOKUP(M15*100+M17,AQ52:AQ66,AR52:AR66),Hoja2!AJ55,Hoja2!AJ111,Hoja2!AJ167,Hoja2!AJ223,Hoja2!AJ279,Hoja2!AJ335,Hoja2!AJ391,Hoja2!AJ447,Hoja2!AJ503,Hoja2!AJ559))</f>
        <v>#N/A</v>
      </c>
      <c r="R88" s="665"/>
      <c r="S88" s="665"/>
      <c r="T88" s="665"/>
      <c r="U88" s="665"/>
      <c r="V88" s="665"/>
      <c r="W88" s="665"/>
      <c r="X88" s="665"/>
      <c r="Y88" s="665"/>
      <c r="Z88" s="665"/>
      <c r="AA88" s="665"/>
      <c r="AB88" s="665"/>
      <c r="AC88" s="665"/>
      <c r="AD88" s="665"/>
      <c r="AE88" s="665"/>
      <c r="AF88" s="665"/>
      <c r="AG88" s="665"/>
      <c r="AH88" s="666"/>
      <c r="AM88" s="1"/>
      <c r="AN88" s="1"/>
      <c r="AO88" s="1"/>
      <c r="AP88" s="1"/>
    </row>
    <row r="89" spans="1:42" ht="19.2" thickTop="1" thickBot="1" x14ac:dyDescent="0.4">
      <c r="A89" s="1"/>
      <c r="B89" s="1"/>
      <c r="C89" s="1"/>
      <c r="D89" s="1"/>
      <c r="E89" s="1"/>
      <c r="F89" s="766"/>
      <c r="G89" s="913"/>
      <c r="H89" s="780" t="e">
        <f>++LOOKUP(AI26,Hoja2!A5:A558,Hoja2!AK5:AK558)</f>
        <v>#N/A</v>
      </c>
      <c r="I89" s="780"/>
      <c r="J89" s="781"/>
      <c r="K89" s="782" t="e">
        <f t="shared" si="6"/>
        <v>#N/A</v>
      </c>
      <c r="L89" s="783"/>
      <c r="M89" s="784"/>
      <c r="N89" s="920"/>
      <c r="O89" s="647" t="e">
        <f t="shared" si="7"/>
        <v>#N/A</v>
      </c>
      <c r="P89" s="10">
        <f t="shared" si="9"/>
        <v>10</v>
      </c>
      <c r="Q89" s="664" t="e">
        <f>+(CHOOSE(LOOKUP(M15*100+M17,AQ52:AQ66,AR52:AR66),Hoja2!AK55,Hoja2!AK111,Hoja2!AK167,Hoja2!AK223,Hoja2!AK279,Hoja2!AK335,Hoja2!AK391,Hoja2!AK447,Hoja2!AK503,Hoja2!AK559))</f>
        <v>#N/A</v>
      </c>
      <c r="R89" s="665"/>
      <c r="S89" s="665"/>
      <c r="T89" s="665"/>
      <c r="U89" s="665"/>
      <c r="V89" s="665"/>
      <c r="W89" s="665"/>
      <c r="X89" s="665"/>
      <c r="Y89" s="665"/>
      <c r="Z89" s="665"/>
      <c r="AA89" s="665"/>
      <c r="AB89" s="665"/>
      <c r="AC89" s="665"/>
      <c r="AD89" s="665"/>
      <c r="AE89" s="665"/>
      <c r="AF89" s="665"/>
      <c r="AG89" s="665"/>
      <c r="AH89" s="666"/>
      <c r="AM89" s="1"/>
      <c r="AN89" s="1"/>
      <c r="AO89" s="1"/>
      <c r="AP89" s="1"/>
    </row>
    <row r="90" spans="1:42" ht="19.2" thickTop="1" thickBot="1" x14ac:dyDescent="0.4">
      <c r="A90" s="1"/>
      <c r="B90" s="1"/>
      <c r="C90" s="1"/>
      <c r="D90" s="1"/>
      <c r="E90" s="1"/>
      <c r="F90" s="767"/>
      <c r="G90" s="914"/>
      <c r="H90" s="780" t="e">
        <f>++LOOKUP(AI26,Hoja2!A5:A558,Hoja2!AL5:AL558)</f>
        <v>#N/A</v>
      </c>
      <c r="I90" s="780"/>
      <c r="J90" s="781"/>
      <c r="K90" s="782" t="e">
        <f t="shared" si="6"/>
        <v>#N/A</v>
      </c>
      <c r="L90" s="783"/>
      <c r="M90" s="784"/>
      <c r="N90" s="921"/>
      <c r="O90" s="647" t="e">
        <f t="shared" si="7"/>
        <v>#N/A</v>
      </c>
      <c r="P90" s="10">
        <f t="shared" si="9"/>
        <v>11</v>
      </c>
      <c r="Q90" s="664" t="e">
        <f>+(CHOOSE(LOOKUP(M15*100+M17,AQ52:AQ66,AR52:AR66),Hoja2!AL55,Hoja2!AL111,Hoja2!AL167,Hoja2!AL223,Hoja2!AL279,Hoja2!AL335,Hoja2!AL391,Hoja2!AL447,Hoja2!AL503,Hoja2!AL559))</f>
        <v>#N/A</v>
      </c>
      <c r="R90" s="665"/>
      <c r="S90" s="665"/>
      <c r="T90" s="665"/>
      <c r="U90" s="665"/>
      <c r="V90" s="665"/>
      <c r="W90" s="665"/>
      <c r="X90" s="665"/>
      <c r="Y90" s="665"/>
      <c r="Z90" s="665"/>
      <c r="AA90" s="665"/>
      <c r="AB90" s="665"/>
      <c r="AC90" s="665"/>
      <c r="AD90" s="665"/>
      <c r="AE90" s="665"/>
      <c r="AF90" s="665"/>
      <c r="AG90" s="665"/>
      <c r="AH90" s="666"/>
      <c r="AM90" s="1"/>
      <c r="AN90" s="1"/>
      <c r="AO90" s="1"/>
      <c r="AP90" s="1"/>
    </row>
    <row r="91" spans="1:42" ht="19.2" thickTop="1" thickBot="1" x14ac:dyDescent="0.4">
      <c r="A91" s="1"/>
      <c r="B91" s="1"/>
      <c r="C91" s="1"/>
      <c r="D91" s="1"/>
      <c r="E91" s="1"/>
      <c r="F91" s="771" t="s">
        <v>205</v>
      </c>
      <c r="G91" s="904" t="e">
        <f>+G80</f>
        <v>#N/A</v>
      </c>
      <c r="H91" s="780" t="e">
        <f>++LOOKUP(AI26,Hoja2!A5:A558,Hoja2!AM5:AM558)</f>
        <v>#N/A</v>
      </c>
      <c r="I91" s="780"/>
      <c r="J91" s="781"/>
      <c r="K91" s="782" t="e">
        <f t="shared" si="6"/>
        <v>#N/A</v>
      </c>
      <c r="L91" s="783"/>
      <c r="M91" s="784"/>
      <c r="N91" s="917" t="e">
        <f>+SUM(H91:J97)/IF(COUNTIF(H91:J97,"&gt;0")=0,1,COUNTIF(H91:J97,"&gt;0"))</f>
        <v>#N/A</v>
      </c>
      <c r="O91" s="647" t="e">
        <f t="shared" si="7"/>
        <v>#N/A</v>
      </c>
      <c r="P91" s="10">
        <f t="shared" si="9"/>
        <v>12</v>
      </c>
      <c r="Q91" s="664" t="e">
        <f>+(CHOOSE(LOOKUP(M15*100+M17,AQ52:AQ66,AR52:AR66),Hoja2!AM55,Hoja2!AM111,Hoja2!AM167,Hoja2!AM223,Hoja2!AM279,Hoja2!AM335,Hoja2!AM391,Hoja2!AM447,Hoja2!AM503,Hoja2!AM559))</f>
        <v>#N/A</v>
      </c>
      <c r="R91" s="665"/>
      <c r="S91" s="665"/>
      <c r="T91" s="665"/>
      <c r="U91" s="665"/>
      <c r="V91" s="665"/>
      <c r="W91" s="665"/>
      <c r="X91" s="665"/>
      <c r="Y91" s="665"/>
      <c r="Z91" s="665"/>
      <c r="AA91" s="665"/>
      <c r="AB91" s="665"/>
      <c r="AC91" s="665"/>
      <c r="AD91" s="665"/>
      <c r="AE91" s="665"/>
      <c r="AF91" s="665"/>
      <c r="AG91" s="665"/>
      <c r="AH91" s="666"/>
      <c r="AM91" s="1"/>
      <c r="AN91" s="1"/>
      <c r="AO91" s="1"/>
      <c r="AP91" s="1"/>
    </row>
    <row r="92" spans="1:42" ht="19.2" thickTop="1" thickBot="1" x14ac:dyDescent="0.4">
      <c r="A92" s="1"/>
      <c r="B92" s="1"/>
      <c r="C92" s="1"/>
      <c r="D92" s="1"/>
      <c r="E92" s="1"/>
      <c r="F92" s="766"/>
      <c r="G92" s="905"/>
      <c r="H92" s="780" t="e">
        <f>++LOOKUP(AI26,Hoja2!A5:A558,Hoja2!AN5:AN558)</f>
        <v>#N/A</v>
      </c>
      <c r="I92" s="780"/>
      <c r="J92" s="781"/>
      <c r="K92" s="782" t="e">
        <f t="shared" si="6"/>
        <v>#N/A</v>
      </c>
      <c r="L92" s="783"/>
      <c r="M92" s="784"/>
      <c r="N92" s="918"/>
      <c r="O92" s="647" t="e">
        <f t="shared" si="7"/>
        <v>#N/A</v>
      </c>
      <c r="P92" s="10">
        <f t="shared" si="9"/>
        <v>13</v>
      </c>
      <c r="Q92" s="664" t="e">
        <f>+(CHOOSE(LOOKUP(M15*100+M17,AQ52:AQ66,AR52:AR66),Hoja2!AN55,Hoja2!AN111,Hoja2!AN167,Hoja2!AN223,Hoja2!AN279,Hoja2!AN335,Hoja2!AN391,Hoja2!AN447,Hoja2!AN503,Hoja2!AN559))</f>
        <v>#N/A</v>
      </c>
      <c r="R92" s="665"/>
      <c r="S92" s="665"/>
      <c r="T92" s="665"/>
      <c r="U92" s="665"/>
      <c r="V92" s="665"/>
      <c r="W92" s="665"/>
      <c r="X92" s="665"/>
      <c r="Y92" s="665"/>
      <c r="Z92" s="665"/>
      <c r="AA92" s="665"/>
      <c r="AB92" s="665"/>
      <c r="AC92" s="665"/>
      <c r="AD92" s="665"/>
      <c r="AE92" s="665"/>
      <c r="AF92" s="665"/>
      <c r="AG92" s="665"/>
      <c r="AH92" s="666"/>
      <c r="AM92" s="1"/>
      <c r="AN92" s="1"/>
      <c r="AO92" s="1"/>
      <c r="AP92" s="1"/>
    </row>
    <row r="93" spans="1:42" ht="19.2" thickTop="1" thickBot="1" x14ac:dyDescent="0.4">
      <c r="A93" s="1"/>
      <c r="B93" s="1"/>
      <c r="C93" s="1"/>
      <c r="D93" s="1"/>
      <c r="E93" s="1"/>
      <c r="F93" s="766"/>
      <c r="G93" s="905"/>
      <c r="H93" s="780" t="e">
        <f>++LOOKUP(AI26,Hoja2!A5:A558,Hoja2!AO5:AO558)</f>
        <v>#N/A</v>
      </c>
      <c r="I93" s="780"/>
      <c r="J93" s="781"/>
      <c r="K93" s="782" t="e">
        <f t="shared" si="6"/>
        <v>#N/A</v>
      </c>
      <c r="L93" s="783"/>
      <c r="M93" s="784"/>
      <c r="N93" s="918"/>
      <c r="O93" s="647" t="e">
        <f t="shared" si="7"/>
        <v>#N/A</v>
      </c>
      <c r="P93" s="10">
        <f t="shared" si="9"/>
        <v>14</v>
      </c>
      <c r="Q93" s="664" t="e">
        <f>+(CHOOSE(LOOKUP(M15*100+M17,AQ52:AQ66,AR52:AR66),Hoja2!AO55,Hoja2!AO111,Hoja2!AO167,Hoja2!AO223,Hoja2!AO279,Hoja2!AO335,Hoja2!AO391,Hoja2!AO447,Hoja2!AO503,Hoja2!AO559))</f>
        <v>#N/A</v>
      </c>
      <c r="R93" s="665"/>
      <c r="S93" s="665"/>
      <c r="T93" s="665"/>
      <c r="U93" s="665"/>
      <c r="V93" s="665"/>
      <c r="W93" s="665"/>
      <c r="X93" s="665"/>
      <c r="Y93" s="665"/>
      <c r="Z93" s="665"/>
      <c r="AA93" s="665"/>
      <c r="AB93" s="665"/>
      <c r="AC93" s="665"/>
      <c r="AD93" s="665"/>
      <c r="AE93" s="665"/>
      <c r="AF93" s="665"/>
      <c r="AG93" s="665"/>
      <c r="AH93" s="666"/>
      <c r="AM93" s="1"/>
      <c r="AN93" s="1"/>
      <c r="AO93" s="1"/>
      <c r="AP93" s="1"/>
    </row>
    <row r="94" spans="1:42" ht="19.2" thickTop="1" thickBot="1" x14ac:dyDescent="0.4">
      <c r="A94" s="1"/>
      <c r="B94" s="1"/>
      <c r="C94" s="1"/>
      <c r="D94" s="1"/>
      <c r="E94" s="1"/>
      <c r="F94" s="766"/>
      <c r="G94" s="905"/>
      <c r="H94" s="780" t="e">
        <f>++LOOKUP(AI26,Hoja2!A5:A558,Hoja2!AP5:AP558)</f>
        <v>#N/A</v>
      </c>
      <c r="I94" s="780"/>
      <c r="J94" s="781"/>
      <c r="K94" s="782" t="e">
        <f t="shared" si="6"/>
        <v>#N/A</v>
      </c>
      <c r="L94" s="783"/>
      <c r="M94" s="784"/>
      <c r="N94" s="918"/>
      <c r="O94" s="647" t="e">
        <f t="shared" si="7"/>
        <v>#N/A</v>
      </c>
      <c r="P94" s="10">
        <f t="shared" si="9"/>
        <v>15</v>
      </c>
      <c r="Q94" s="664" t="e">
        <f>+(CHOOSE(LOOKUP(M15*100+M17,AQ52:AQ66,AR52:AR66),Hoja2!AP55,Hoja2!AP111,Hoja2!AP167,Hoja2!AP223,Hoja2!AP279,Hoja2!AP335,Hoja2!AP391,Hoja2!AP447,Hoja2!AP503,Hoja2!AP559))</f>
        <v>#N/A</v>
      </c>
      <c r="R94" s="665"/>
      <c r="S94" s="665"/>
      <c r="T94" s="665"/>
      <c r="U94" s="665"/>
      <c r="V94" s="665"/>
      <c r="W94" s="665"/>
      <c r="X94" s="665"/>
      <c r="Y94" s="665"/>
      <c r="Z94" s="665"/>
      <c r="AA94" s="665"/>
      <c r="AB94" s="665"/>
      <c r="AC94" s="665"/>
      <c r="AD94" s="665"/>
      <c r="AE94" s="665"/>
      <c r="AF94" s="665"/>
      <c r="AG94" s="665"/>
      <c r="AH94" s="666"/>
      <c r="AM94" s="1"/>
      <c r="AN94" s="1"/>
      <c r="AO94" s="1"/>
      <c r="AP94" s="1"/>
    </row>
    <row r="95" spans="1:42" ht="19.2" thickTop="1" thickBot="1" x14ac:dyDescent="0.4">
      <c r="A95" s="1"/>
      <c r="B95" s="1"/>
      <c r="C95" s="1"/>
      <c r="D95" s="1"/>
      <c r="E95" s="1"/>
      <c r="F95" s="766"/>
      <c r="G95" s="905"/>
      <c r="H95" s="780" t="e">
        <f>++LOOKUP(AI26,Hoja2!A5:A558,Hoja2!AQ5:AQ558)</f>
        <v>#N/A</v>
      </c>
      <c r="I95" s="780"/>
      <c r="J95" s="781"/>
      <c r="K95" s="782" t="e">
        <f t="shared" si="6"/>
        <v>#N/A</v>
      </c>
      <c r="L95" s="783"/>
      <c r="M95" s="784"/>
      <c r="N95" s="918"/>
      <c r="O95" s="647" t="e">
        <f t="shared" si="7"/>
        <v>#N/A</v>
      </c>
      <c r="P95" s="10">
        <f t="shared" si="9"/>
        <v>16</v>
      </c>
      <c r="Q95" s="664" t="e">
        <f>+(CHOOSE(LOOKUP(M15*100+M17,AQ52:AQ66,AR52:AR66),Hoja2!AQ55,Hoja2!AQ111,Hoja2!AQ167,Hoja2!AQ223,Hoja2!AQ279,Hoja2!AQ335,Hoja2!AQ391,Hoja2!AQ447,Hoja2!AQ503,Hoja2!AQ559))</f>
        <v>#N/A</v>
      </c>
      <c r="R95" s="665"/>
      <c r="S95" s="665"/>
      <c r="T95" s="665"/>
      <c r="U95" s="665"/>
      <c r="V95" s="665"/>
      <c r="W95" s="665"/>
      <c r="X95" s="665"/>
      <c r="Y95" s="665"/>
      <c r="Z95" s="665"/>
      <c r="AA95" s="665"/>
      <c r="AB95" s="665"/>
      <c r="AC95" s="665"/>
      <c r="AD95" s="665"/>
      <c r="AE95" s="665"/>
      <c r="AF95" s="665"/>
      <c r="AG95" s="665"/>
      <c r="AH95" s="666"/>
      <c r="AM95" s="1"/>
      <c r="AN95" s="1"/>
      <c r="AO95" s="1"/>
      <c r="AP95" s="1"/>
    </row>
    <row r="96" spans="1:42" ht="19.2" thickTop="1" thickBot="1" x14ac:dyDescent="0.4">
      <c r="A96" s="1"/>
      <c r="B96" s="1"/>
      <c r="C96" s="1"/>
      <c r="D96" s="1"/>
      <c r="E96" s="1"/>
      <c r="F96" s="766"/>
      <c r="G96" s="905"/>
      <c r="H96" s="780" t="e">
        <f>++LOOKUP(AI26,Hoja2!A5:A558,Hoja2!AR5:AR558)</f>
        <v>#N/A</v>
      </c>
      <c r="I96" s="780"/>
      <c r="J96" s="781"/>
      <c r="K96" s="782" t="e">
        <f t="shared" si="6"/>
        <v>#N/A</v>
      </c>
      <c r="L96" s="783"/>
      <c r="M96" s="784"/>
      <c r="N96" s="918"/>
      <c r="O96" s="647" t="e">
        <f t="shared" si="7"/>
        <v>#N/A</v>
      </c>
      <c r="P96" s="10">
        <f t="shared" si="9"/>
        <v>17</v>
      </c>
      <c r="Q96" s="664" t="e">
        <f>+(CHOOSE(LOOKUP(M15*100+M17,AQ52:AQ66,AR52:AR66),Hoja2!AR55,Hoja2!AR111,Hoja2!AR167,Hoja2!AR223,Hoja2!AR279,Hoja2!AR335,Hoja2!AR391,Hoja2!AR447,Hoja2!AR503,Hoja2!AR559))</f>
        <v>#N/A</v>
      </c>
      <c r="R96" s="665"/>
      <c r="S96" s="665"/>
      <c r="T96" s="665"/>
      <c r="U96" s="665"/>
      <c r="V96" s="665"/>
      <c r="W96" s="665"/>
      <c r="X96" s="665"/>
      <c r="Y96" s="665"/>
      <c r="Z96" s="665"/>
      <c r="AA96" s="665"/>
      <c r="AB96" s="665"/>
      <c r="AC96" s="665"/>
      <c r="AD96" s="665"/>
      <c r="AE96" s="665"/>
      <c r="AF96" s="665"/>
      <c r="AG96" s="665"/>
      <c r="AH96" s="666"/>
      <c r="AM96" s="1"/>
      <c r="AN96" s="1"/>
      <c r="AO96" s="1"/>
      <c r="AP96" s="1"/>
    </row>
    <row r="97" spans="1:42" ht="19.2" thickTop="1" thickBot="1" x14ac:dyDescent="0.4">
      <c r="A97" s="1"/>
      <c r="B97" s="1"/>
      <c r="C97" s="1"/>
      <c r="D97" s="1"/>
      <c r="E97" s="1"/>
      <c r="F97" s="767"/>
      <c r="G97" s="906"/>
      <c r="H97" s="780" t="e">
        <f>++LOOKUP(AI26,Hoja2!A5:A558,Hoja2!AS5:AS558)</f>
        <v>#N/A</v>
      </c>
      <c r="I97" s="780"/>
      <c r="J97" s="781"/>
      <c r="K97" s="782" t="e">
        <f t="shared" si="6"/>
        <v>#N/A</v>
      </c>
      <c r="L97" s="783"/>
      <c r="M97" s="784"/>
      <c r="N97" s="919"/>
      <c r="O97" s="647" t="e">
        <f t="shared" si="7"/>
        <v>#N/A</v>
      </c>
      <c r="P97" s="10">
        <f t="shared" si="9"/>
        <v>18</v>
      </c>
      <c r="Q97" s="664" t="e">
        <f>+(CHOOSE(LOOKUP(M15*100+M17,AQ52:AQ66,AR52:AR66),Hoja2!AS55,Hoja2!AS111,Hoja2!AS167,Hoja2!AS223,Hoja2!AS279,Hoja2!AS335,Hoja2!AS391,Hoja2!AS447,Hoja2!AS503,Hoja2!AS559))</f>
        <v>#N/A</v>
      </c>
      <c r="R97" s="665"/>
      <c r="S97" s="665"/>
      <c r="T97" s="665"/>
      <c r="U97" s="665"/>
      <c r="V97" s="665"/>
      <c r="W97" s="665"/>
      <c r="X97" s="665"/>
      <c r="Y97" s="665"/>
      <c r="Z97" s="665"/>
      <c r="AA97" s="665"/>
      <c r="AB97" s="665"/>
      <c r="AC97" s="665"/>
      <c r="AD97" s="665"/>
      <c r="AE97" s="665"/>
      <c r="AF97" s="665"/>
      <c r="AG97" s="665"/>
      <c r="AH97" s="666"/>
      <c r="AM97" s="1"/>
      <c r="AN97" s="1"/>
      <c r="AO97" s="1"/>
      <c r="AP97" s="1"/>
    </row>
    <row r="98" spans="1:42" ht="35.4" thickTop="1" thickBot="1" x14ac:dyDescent="0.4">
      <c r="A98" s="1"/>
      <c r="B98" s="1"/>
      <c r="C98" s="1"/>
      <c r="D98" s="1"/>
      <c r="E98" s="1"/>
      <c r="F98" s="771" t="s">
        <v>206</v>
      </c>
      <c r="G98" s="540" t="e">
        <f>+G70</f>
        <v>#N/A</v>
      </c>
      <c r="H98" s="780" t="e">
        <f>++LOOKUP(AI26,Hoja2!A5:A558,Hoja2!AT5:AT558)</f>
        <v>#N/A</v>
      </c>
      <c r="I98" s="780"/>
      <c r="J98" s="781"/>
      <c r="K98" s="782" t="e">
        <f t="shared" si="6"/>
        <v>#N/A</v>
      </c>
      <c r="L98" s="783"/>
      <c r="M98" s="784"/>
      <c r="N98" s="541" t="e">
        <f>+H98</f>
        <v>#N/A</v>
      </c>
      <c r="O98" s="647" t="e">
        <f t="shared" si="7"/>
        <v>#N/A</v>
      </c>
      <c r="P98" s="10">
        <f t="shared" si="9"/>
        <v>19</v>
      </c>
      <c r="Q98" s="664" t="e">
        <f>+(CHOOSE(LOOKUP(M15*100+M17,AQ52:AQ66,AR52:AR66),Hoja2!AT55,Hoja2!AT111,Hoja2!AT167,Hoja2!AT223,Hoja2!AT279,Hoja2!AT335,Hoja2!AT391,Hoja2!AT447,Hoja2!AT503,Hoja2!AT559))</f>
        <v>#N/A</v>
      </c>
      <c r="R98" s="665"/>
      <c r="S98" s="665"/>
      <c r="T98" s="665"/>
      <c r="U98" s="665"/>
      <c r="V98" s="665"/>
      <c r="W98" s="665"/>
      <c r="X98" s="665"/>
      <c r="Y98" s="665"/>
      <c r="Z98" s="665"/>
      <c r="AA98" s="665"/>
      <c r="AB98" s="665"/>
      <c r="AC98" s="665"/>
      <c r="AD98" s="665"/>
      <c r="AE98" s="665"/>
      <c r="AF98" s="665"/>
      <c r="AG98" s="665"/>
      <c r="AH98" s="666"/>
      <c r="AM98" s="1"/>
      <c r="AN98" s="1"/>
      <c r="AO98" s="1"/>
      <c r="AP98" s="1"/>
    </row>
    <row r="99" spans="1:42" ht="35.4" thickTop="1" thickBot="1" x14ac:dyDescent="0.4">
      <c r="A99" s="1"/>
      <c r="B99" s="1"/>
      <c r="C99" s="1"/>
      <c r="D99" s="1"/>
      <c r="E99" s="1"/>
      <c r="F99" s="766"/>
      <c r="G99" s="540" t="e">
        <f>+G71</f>
        <v>#N/A</v>
      </c>
      <c r="H99" s="780" t="e">
        <f>++LOOKUP(AI26,Hoja2!A5:A558,Hoja2!AU5:AU558)</f>
        <v>#N/A</v>
      </c>
      <c r="I99" s="780"/>
      <c r="J99" s="781"/>
      <c r="K99" s="782" t="e">
        <f t="shared" si="6"/>
        <v>#N/A</v>
      </c>
      <c r="L99" s="783"/>
      <c r="M99" s="784"/>
      <c r="N99" s="541" t="e">
        <f>+H99</f>
        <v>#N/A</v>
      </c>
      <c r="O99" s="647" t="e">
        <f t="shared" si="7"/>
        <v>#N/A</v>
      </c>
      <c r="P99" s="10">
        <f t="shared" si="9"/>
        <v>20</v>
      </c>
      <c r="Q99" s="664" t="e">
        <f>+(CHOOSE(LOOKUP(M15*100+M17,AQ52:AQ66,AR52:AR66),Hoja2!AU55,Hoja2!AU111,Hoja2!AU167,Hoja2!AU223,Hoja2!AU279,Hoja2!AU335,Hoja2!AU391,Hoja2!AU447,Hoja2!AU503,Hoja2!AU559))</f>
        <v>#N/A</v>
      </c>
      <c r="R99" s="665"/>
      <c r="S99" s="665"/>
      <c r="T99" s="665"/>
      <c r="U99" s="665"/>
      <c r="V99" s="665"/>
      <c r="W99" s="665"/>
      <c r="X99" s="665"/>
      <c r="Y99" s="665"/>
      <c r="Z99" s="665"/>
      <c r="AA99" s="665"/>
      <c r="AB99" s="665"/>
      <c r="AC99" s="665"/>
      <c r="AD99" s="665"/>
      <c r="AE99" s="665"/>
      <c r="AF99" s="665"/>
      <c r="AG99" s="665"/>
      <c r="AH99" s="666"/>
      <c r="AM99" s="1"/>
      <c r="AN99" s="1"/>
      <c r="AO99" s="1"/>
      <c r="AP99" s="1"/>
    </row>
    <row r="100" spans="1:42" ht="35.4" thickTop="1" thickBot="1" x14ac:dyDescent="0.4">
      <c r="A100" s="1"/>
      <c r="B100" s="1"/>
      <c r="C100" s="1"/>
      <c r="D100" s="1"/>
      <c r="E100" s="1"/>
      <c r="F100" s="766"/>
      <c r="G100" s="540" t="e">
        <f>+G72</f>
        <v>#N/A</v>
      </c>
      <c r="H100" s="780" t="e">
        <f>++LOOKUP(AI26,Hoja2!A5:A558,Hoja2!AV5:AV558)</f>
        <v>#N/A</v>
      </c>
      <c r="I100" s="780"/>
      <c r="J100" s="781"/>
      <c r="K100" s="782" t="e">
        <f t="shared" si="6"/>
        <v>#N/A</v>
      </c>
      <c r="L100" s="783"/>
      <c r="M100" s="784"/>
      <c r="N100" s="541" t="e">
        <f>+H100</f>
        <v>#N/A</v>
      </c>
      <c r="O100" s="647" t="e">
        <f t="shared" si="7"/>
        <v>#N/A</v>
      </c>
      <c r="P100" s="10">
        <f t="shared" si="9"/>
        <v>21</v>
      </c>
      <c r="Q100" s="664" t="e">
        <f>+(CHOOSE(LOOKUP(M15*100+M17,AQ52:AQ66,AR52:AR66),Hoja2!AV55,Hoja2!AV111,Hoja2!AV167,Hoja2!AV223,Hoja2!AV279,Hoja2!AV335,Hoja2!AV391,Hoja2!AV447,Hoja2!AV503,Hoja2!AV559))</f>
        <v>#N/A</v>
      </c>
      <c r="R100" s="665"/>
      <c r="S100" s="665"/>
      <c r="T100" s="665"/>
      <c r="U100" s="665"/>
      <c r="V100" s="665"/>
      <c r="W100" s="665"/>
      <c r="X100" s="665"/>
      <c r="Y100" s="665"/>
      <c r="Z100" s="665"/>
      <c r="AA100" s="665"/>
      <c r="AB100" s="665"/>
      <c r="AC100" s="665"/>
      <c r="AD100" s="665"/>
      <c r="AE100" s="665"/>
      <c r="AF100" s="665"/>
      <c r="AG100" s="665"/>
      <c r="AH100" s="666"/>
      <c r="AM100" s="1"/>
      <c r="AN100" s="1"/>
      <c r="AO100" s="1"/>
      <c r="AP100" s="1"/>
    </row>
    <row r="101" spans="1:42" ht="19.2" thickTop="1" thickBot="1" x14ac:dyDescent="0.4">
      <c r="A101" s="1"/>
      <c r="B101" s="1"/>
      <c r="C101" s="1"/>
      <c r="D101" s="1"/>
      <c r="E101" s="1"/>
      <c r="F101" s="766"/>
      <c r="G101" s="3"/>
      <c r="H101" s="789"/>
      <c r="I101" s="780"/>
      <c r="J101" s="781"/>
      <c r="K101" s="782" t="str">
        <f t="shared" si="6"/>
        <v/>
      </c>
      <c r="L101" s="783"/>
      <c r="M101" s="784"/>
      <c r="N101" s="3"/>
      <c r="O101" s="3"/>
      <c r="P101" s="10"/>
      <c r="Q101" s="790" t="e">
        <f>+CONCATENATE(CHOOSE(LOOKUP(M15*100+M17,AQ52:AQ66,AR52:AR66),Hoja2!#REF!,Hoja2!#REF!,Hoja2!#REF!,Hoja2!#REF!,Hoja2!#REF!,Hoja2!#REF!,Hoja2!#REF!,Hoja2!#REF!,Hoja2!#REF!,Hoja2!#REF!),": Número de notas = ",LOOKUP(AI26,Hoja2!A5:A549,Hoja2!#REF!)," : ( ",+LOOKUP(AI26,Hoja2!A5:A549,Hoja2!#REF!)," / ",+LOOKUP(AI26,Hoja2!A5:A549,Hoja2!#REF!)," / ",+LOOKUP(AI26,Hoja2!A5:A549,Hoja2!#REF!)," / ",+LOOKUP(AI26,Hoja2!A5:A549,Hoja2!#REF!)," / ",+LOOKUP(AI26,Hoja2!A5:A549,Hoja2!#REF!)," ) ")</f>
        <v>#N/A</v>
      </c>
      <c r="R101" s="791"/>
      <c r="S101" s="791"/>
      <c r="T101" s="791"/>
      <c r="U101" s="791"/>
      <c r="V101" s="791"/>
      <c r="W101" s="791"/>
      <c r="X101" s="791"/>
      <c r="Y101" s="791"/>
      <c r="Z101" s="791"/>
      <c r="AA101" s="791"/>
      <c r="AB101" s="791"/>
      <c r="AC101" s="791"/>
      <c r="AD101" s="791"/>
      <c r="AE101" s="791"/>
      <c r="AF101" s="791"/>
      <c r="AG101" s="791"/>
      <c r="AH101" s="792"/>
      <c r="AM101" s="1"/>
      <c r="AN101" s="1"/>
      <c r="AO101" s="1"/>
      <c r="AP101" s="1"/>
    </row>
    <row r="102" spans="1:42" ht="19.2" thickTop="1" thickBot="1" x14ac:dyDescent="0.4">
      <c r="A102" s="1"/>
      <c r="B102" s="1"/>
      <c r="C102" s="1"/>
      <c r="D102" s="1"/>
      <c r="E102" s="1"/>
      <c r="F102" s="11"/>
      <c r="G102" s="793" t="s">
        <v>210</v>
      </c>
      <c r="H102" s="794"/>
      <c r="I102" s="773" t="e">
        <f>+G80*N80*IF(N91=0,2,1)+G91*N91+G98*N98+G99*N99+G100*N100</f>
        <v>#N/A</v>
      </c>
      <c r="J102" s="774"/>
      <c r="K102" s="782" t="e">
        <f>+IF(I102=0,"",CHOOSE(IF(I102&lt;1,1,IF(I102&gt;4.6,I102+0.3,I102)),"Bj","Bj","Bs","A","S"))</f>
        <v>#N/A</v>
      </c>
      <c r="L102" s="783"/>
      <c r="M102" s="784"/>
      <c r="N102" s="3"/>
      <c r="O102" s="3"/>
      <c r="P102" s="775" t="s">
        <v>212</v>
      </c>
      <c r="Q102" s="776"/>
      <c r="R102" s="776"/>
      <c r="S102" s="776"/>
      <c r="T102" s="776"/>
      <c r="U102" s="776"/>
      <c r="V102" s="776"/>
      <c r="W102" s="776"/>
      <c r="X102" s="776"/>
      <c r="Y102" s="776"/>
      <c r="Z102" s="776"/>
      <c r="AA102" s="776"/>
      <c r="AB102" s="776"/>
      <c r="AC102" s="776"/>
      <c r="AD102" s="776"/>
      <c r="AE102" s="776"/>
      <c r="AF102" s="776"/>
      <c r="AG102" s="776"/>
      <c r="AH102" s="777"/>
      <c r="AM102" s="1"/>
      <c r="AN102" s="1"/>
      <c r="AO102" s="1"/>
      <c r="AP102" s="1"/>
    </row>
    <row r="103" spans="1:42" ht="16.8" thickTop="1" thickBot="1" x14ac:dyDescent="0.35">
      <c r="A103" s="1"/>
      <c r="B103" s="1"/>
      <c r="C103" s="1"/>
      <c r="D103" s="1"/>
      <c r="E103" s="1"/>
      <c r="F103" s="12"/>
      <c r="H103" s="13"/>
      <c r="I103" s="838" t="e">
        <f>+IF(I102=0,"",IF(I102&lt;3,"REPRUEBA",IF(I102&lt;4,"DEBE MEJORAR","FELICITACIONES")))</f>
        <v>#N/A</v>
      </c>
      <c r="J103" s="839"/>
      <c r="K103" s="839"/>
      <c r="L103" s="840"/>
      <c r="M103" s="14"/>
      <c r="P103" s="841" t="str">
        <f>+P75</f>
        <v>INASISTENCIAS:</v>
      </c>
      <c r="Q103" s="842"/>
      <c r="R103" s="842"/>
      <c r="S103" s="842"/>
      <c r="T103" s="15" t="e">
        <f>+LOOKUP($AI26,Hoja2!$A5:$A558,Hoja2!CM5:CM558)</f>
        <v>#N/A</v>
      </c>
      <c r="U103" s="843" t="str">
        <f>+U75</f>
        <v>Módulos</v>
      </c>
      <c r="V103" s="843"/>
      <c r="W103" s="844"/>
      <c r="AM103" s="1"/>
      <c r="AN103" s="1"/>
      <c r="AO103" s="1"/>
      <c r="AP103" s="1"/>
    </row>
    <row r="104" spans="1:42" ht="27.6" customHeight="1" thickTop="1" thickBot="1" x14ac:dyDescent="0.35">
      <c r="A104" s="1"/>
      <c r="B104" s="1"/>
      <c r="C104" s="1"/>
      <c r="D104" s="1"/>
      <c r="E104" s="1"/>
      <c r="G104" s="795" t="str">
        <f>+G76</f>
        <v>Nùmero de notas</v>
      </c>
      <c r="H104" s="796"/>
      <c r="I104" s="39">
        <f>+COUNTIF(H80:J100,"&gt;0")</f>
        <v>0</v>
      </c>
      <c r="AM104" s="1"/>
      <c r="AN104" s="1"/>
      <c r="AO104" s="1"/>
      <c r="AP104" s="1"/>
    </row>
    <row r="105" spans="1:42" ht="16.2" thickBot="1" x14ac:dyDescent="0.35">
      <c r="A105" s="1"/>
      <c r="B105" s="1"/>
      <c r="C105" s="1"/>
      <c r="D105" s="1"/>
      <c r="E105" s="1"/>
      <c r="AM105" s="1"/>
      <c r="AN105" s="1"/>
      <c r="AO105" s="1"/>
      <c r="AP105" s="1"/>
    </row>
    <row r="106" spans="1:42" ht="27" thickTop="1" thickBot="1" x14ac:dyDescent="0.55000000000000004">
      <c r="A106" s="1"/>
      <c r="B106" s="1"/>
      <c r="C106" s="1"/>
      <c r="D106" s="1"/>
      <c r="E106" s="1"/>
      <c r="F106" s="3"/>
      <c r="G106" s="3"/>
      <c r="H106" s="910" t="e">
        <f>+IF(LOOKUP($AI26,Hoja2!$A5:$A539,Hoja2!CG5:CG558)&gt;0,"ESTADISTICA","")</f>
        <v>#N/A</v>
      </c>
      <c r="I106" s="911"/>
      <c r="J106" s="911"/>
      <c r="K106" s="911"/>
      <c r="L106" s="911"/>
      <c r="M106" s="911"/>
      <c r="N106" s="915" t="s">
        <v>423</v>
      </c>
      <c r="O106" s="3"/>
      <c r="P106" s="3"/>
      <c r="Q106" s="3"/>
      <c r="R106" s="3"/>
      <c r="S106" s="3"/>
      <c r="T106" s="739" t="e">
        <f>+H106</f>
        <v>#N/A</v>
      </c>
      <c r="U106" s="740"/>
      <c r="V106" s="740"/>
      <c r="W106" s="740"/>
      <c r="X106" s="740"/>
      <c r="Y106" s="740"/>
      <c r="Z106" s="741"/>
      <c r="AA106" s="3"/>
      <c r="AB106" s="3"/>
      <c r="AC106" s="3"/>
      <c r="AD106" s="3"/>
      <c r="AE106" s="3"/>
      <c r="AF106" s="3"/>
      <c r="AG106" s="3"/>
      <c r="AH106" s="3"/>
      <c r="AM106" s="1"/>
      <c r="AN106" s="1"/>
      <c r="AO106" s="1"/>
      <c r="AP106" s="1"/>
    </row>
    <row r="107" spans="1:42" ht="19.2" thickTop="1" thickBot="1" x14ac:dyDescent="0.4">
      <c r="A107" s="1"/>
      <c r="B107" s="1"/>
      <c r="C107" s="1"/>
      <c r="D107" s="1"/>
      <c r="E107" s="1"/>
      <c r="F107" s="3"/>
      <c r="G107" s="3"/>
      <c r="H107" s="742" t="s">
        <v>207</v>
      </c>
      <c r="I107" s="743"/>
      <c r="J107" s="744"/>
      <c r="K107" s="745" t="s">
        <v>208</v>
      </c>
      <c r="L107" s="745"/>
      <c r="M107" s="746"/>
      <c r="N107" s="916"/>
      <c r="O107" s="3"/>
      <c r="P107" s="24" t="s">
        <v>183</v>
      </c>
      <c r="Q107" s="787" t="s">
        <v>209</v>
      </c>
      <c r="R107" s="788"/>
      <c r="S107" s="788"/>
      <c r="T107" s="788"/>
      <c r="U107" s="788"/>
      <c r="V107" s="788"/>
      <c r="W107" s="788"/>
      <c r="X107" s="788"/>
      <c r="Y107" s="788"/>
      <c r="Z107" s="788"/>
      <c r="AA107" s="788"/>
      <c r="AB107" s="788"/>
      <c r="AC107" s="788"/>
      <c r="AD107" s="788"/>
      <c r="AE107" s="788"/>
      <c r="AF107" s="788"/>
      <c r="AG107" s="788"/>
      <c r="AH107" s="788"/>
      <c r="AM107" s="1"/>
      <c r="AN107" s="1"/>
      <c r="AO107" s="1"/>
      <c r="AP107" s="1"/>
    </row>
    <row r="108" spans="1:42" ht="19.2" customHeight="1" thickTop="1" thickBot="1" x14ac:dyDescent="0.4">
      <c r="A108" s="1"/>
      <c r="B108" s="1"/>
      <c r="C108" s="1"/>
      <c r="D108" s="1"/>
      <c r="E108" s="1"/>
      <c r="F108" s="766" t="s">
        <v>204</v>
      </c>
      <c r="G108" s="912" t="e">
        <f>+(CHOOSE(LOOKUP(M15*100+M17,AQ52:AQ66,AR52:AR66),Hoja2!BE3,Hoja2!BE59,Hoja2!BE115,Hoja2!BE171,Hoja2!BE227,Hoja2!BE283,Hoja2!BE339,Hoja2!BE395,Hoja2!BE451,Hoja2!BE507))++IF(N127=0,5%,0)</f>
        <v>#N/A</v>
      </c>
      <c r="H108" s="799" t="e">
        <f>+LOOKUP(AI26,Hoja2!A5:A558,Hoja2!BE5:BE558)</f>
        <v>#N/A</v>
      </c>
      <c r="I108" s="800"/>
      <c r="J108" s="801"/>
      <c r="K108" s="650" t="e">
        <f>+IF(H108=0,"",CHOOSE(IF(H108&lt;1,1,IF(H108&gt;4.6,H108+0.3,H108)),"Bj","Bj","Bs","A","S"))</f>
        <v>#N/A</v>
      </c>
      <c r="L108" s="651"/>
      <c r="M108" s="652"/>
      <c r="N108" s="917" t="e">
        <f>+SUM(H108:J118)/IF((COUNTIF(H108:J118,"&gt;0"))=0,1,COUNTIF(H108:J118,"&gt;0"))</f>
        <v>#N/A</v>
      </c>
      <c r="O108" s="647" t="e">
        <f>+IF(H108=3.4,"Recup","")</f>
        <v>#N/A</v>
      </c>
      <c r="P108" s="10">
        <v>1</v>
      </c>
      <c r="Q108" s="664" t="e">
        <f>+(CHOOSE(LOOKUP(M15*100+M17,AQ52:AQ66,AR52:AR66),Hoja2!BE55,Hoja2!BE111,Hoja2!BE167,Hoja2!BE223,Hoja2!BE279,Hoja2!BE335,Hoja2!BE391,Hoja2!BE447,Hoja2!BE503,Hoja2!BE559))</f>
        <v>#N/A</v>
      </c>
      <c r="R108" s="665"/>
      <c r="S108" s="665"/>
      <c r="T108" s="665"/>
      <c r="U108" s="665"/>
      <c r="V108" s="665"/>
      <c r="W108" s="665"/>
      <c r="X108" s="665"/>
      <c r="Y108" s="665"/>
      <c r="Z108" s="665"/>
      <c r="AA108" s="665"/>
      <c r="AB108" s="665"/>
      <c r="AC108" s="665"/>
      <c r="AD108" s="665"/>
      <c r="AE108" s="665"/>
      <c r="AF108" s="665"/>
      <c r="AG108" s="665"/>
      <c r="AH108" s="666"/>
      <c r="AM108" s="1"/>
      <c r="AN108" s="1"/>
      <c r="AO108" s="1"/>
      <c r="AP108" s="1"/>
    </row>
    <row r="109" spans="1:42" ht="19.2" thickTop="1" thickBot="1" x14ac:dyDescent="0.4">
      <c r="A109" s="1"/>
      <c r="B109" s="1"/>
      <c r="C109" s="1"/>
      <c r="D109" s="1"/>
      <c r="E109" s="1"/>
      <c r="F109" s="766"/>
      <c r="G109" s="913"/>
      <c r="H109" s="922" t="e">
        <f>+LOOKUP(AI26,Hoja2!A5:A558,Hoja2!BF5:BF558)</f>
        <v>#N/A</v>
      </c>
      <c r="I109" s="923"/>
      <c r="J109" s="924"/>
      <c r="K109" s="650" t="e">
        <f t="shared" ref="K109:K115" si="10">+IF(H109=0,"",CHOOSE(IF(H109&lt;1,1,IF(H109&gt;4.6,H109+0.3,H109)),"Bj","Bj","Bs","A","S"))</f>
        <v>#N/A</v>
      </c>
      <c r="L109" s="651"/>
      <c r="M109" s="652"/>
      <c r="N109" s="920"/>
      <c r="O109" s="647" t="e">
        <f t="shared" ref="O109:O128" si="11">+IF(H109=3.4,"Recup","")</f>
        <v>#N/A</v>
      </c>
      <c r="P109" s="10">
        <f>+P108+1</f>
        <v>2</v>
      </c>
      <c r="Q109" s="664" t="e">
        <f>+(CHOOSE(LOOKUP(M15*100+M17,AQ52:AQ66,AR52:AR66),Hoja2!BF55,Hoja2!BF111,Hoja2!BF167,Hoja2!BF223,Hoja2!BF279,Hoja2!BF335,Hoja2!BF391,Hoja2!BF447,Hoja2!BF503,Hoja2!BF559))</f>
        <v>#N/A</v>
      </c>
      <c r="R109" s="665"/>
      <c r="S109" s="665"/>
      <c r="T109" s="665"/>
      <c r="U109" s="665"/>
      <c r="V109" s="665"/>
      <c r="W109" s="665"/>
      <c r="X109" s="665"/>
      <c r="Y109" s="665"/>
      <c r="Z109" s="665"/>
      <c r="AA109" s="665"/>
      <c r="AB109" s="665"/>
      <c r="AC109" s="665"/>
      <c r="AD109" s="665"/>
      <c r="AE109" s="665"/>
      <c r="AF109" s="665"/>
      <c r="AG109" s="665"/>
      <c r="AH109" s="666"/>
      <c r="AM109" s="1"/>
      <c r="AN109" s="1"/>
      <c r="AO109" s="1"/>
      <c r="AP109" s="1"/>
    </row>
    <row r="110" spans="1:42" ht="19.2" thickTop="1" thickBot="1" x14ac:dyDescent="0.4">
      <c r="A110" s="1"/>
      <c r="B110" s="1"/>
      <c r="C110" s="1"/>
      <c r="D110" s="1"/>
      <c r="E110" s="1"/>
      <c r="F110" s="766"/>
      <c r="G110" s="913"/>
      <c r="H110" s="925" t="e">
        <f>+LOOKUP(AI26,Hoja2!A5:A558,Hoja2!BG5:BG558)</f>
        <v>#N/A</v>
      </c>
      <c r="I110" s="926"/>
      <c r="J110" s="927"/>
      <c r="K110" s="650" t="e">
        <f t="shared" si="10"/>
        <v>#N/A</v>
      </c>
      <c r="L110" s="651"/>
      <c r="M110" s="652"/>
      <c r="N110" s="920"/>
      <c r="O110" s="647" t="e">
        <f t="shared" si="11"/>
        <v>#N/A</v>
      </c>
      <c r="P110" s="10">
        <f t="shared" ref="P110:P116" si="12">+P109+1</f>
        <v>3</v>
      </c>
      <c r="Q110" s="664" t="e">
        <f>+(CHOOSE(LOOKUP(M15*100+M17,AQ52:AQ66,AR52:AR66),Hoja2!BG55,Hoja2!BG111,Hoja2!BG167,Hoja2!BG223,Hoja2!BG279,Hoja2!BG335,Hoja2!BG391,Hoja2!BG447,Hoja2!BG503,Hoja2!BG559))</f>
        <v>#N/A</v>
      </c>
      <c r="R110" s="665"/>
      <c r="S110" s="665"/>
      <c r="T110" s="665"/>
      <c r="U110" s="665"/>
      <c r="V110" s="665"/>
      <c r="W110" s="665"/>
      <c r="X110" s="665"/>
      <c r="Y110" s="665"/>
      <c r="Z110" s="665"/>
      <c r="AA110" s="665"/>
      <c r="AB110" s="665"/>
      <c r="AC110" s="665"/>
      <c r="AD110" s="665"/>
      <c r="AE110" s="665"/>
      <c r="AF110" s="665"/>
      <c r="AG110" s="665"/>
      <c r="AH110" s="666"/>
      <c r="AM110" s="1"/>
      <c r="AN110" s="1"/>
      <c r="AO110" s="1"/>
      <c r="AP110" s="1"/>
    </row>
    <row r="111" spans="1:42" ht="19.2" thickTop="1" thickBot="1" x14ac:dyDescent="0.4">
      <c r="A111" s="1"/>
      <c r="B111" s="1"/>
      <c r="C111" s="1"/>
      <c r="D111" s="1"/>
      <c r="E111" s="1"/>
      <c r="F111" s="766"/>
      <c r="G111" s="913"/>
      <c r="H111" s="925" t="e">
        <f>+LOOKUP(AI26,Hoja2!A5:A558,Hoja2!BH5:BH558)</f>
        <v>#N/A</v>
      </c>
      <c r="I111" s="926"/>
      <c r="J111" s="927"/>
      <c r="K111" s="650" t="e">
        <f t="shared" si="10"/>
        <v>#N/A</v>
      </c>
      <c r="L111" s="651"/>
      <c r="M111" s="652"/>
      <c r="N111" s="920"/>
      <c r="O111" s="647" t="e">
        <f t="shared" si="11"/>
        <v>#N/A</v>
      </c>
      <c r="P111" s="10">
        <f t="shared" si="12"/>
        <v>4</v>
      </c>
      <c r="Q111" s="664" t="e">
        <f>+(CHOOSE(LOOKUP(M15*100+M17,AQ52:AQ66,AR52:AR66),Hoja2!BH55,Hoja2!BH111,Hoja2!BH167,Hoja2!BH223,Hoja2!BH279,Hoja2!BH335,Hoja2!BH391,Hoja2!BH447,Hoja2!BH503,Hoja2!BH559))</f>
        <v>#N/A</v>
      </c>
      <c r="R111" s="665"/>
      <c r="S111" s="665"/>
      <c r="T111" s="665"/>
      <c r="U111" s="665"/>
      <c r="V111" s="665"/>
      <c r="W111" s="665"/>
      <c r="X111" s="665"/>
      <c r="Y111" s="665"/>
      <c r="Z111" s="665"/>
      <c r="AA111" s="665"/>
      <c r="AB111" s="665"/>
      <c r="AC111" s="665"/>
      <c r="AD111" s="665"/>
      <c r="AE111" s="665"/>
      <c r="AF111" s="665"/>
      <c r="AG111" s="665"/>
      <c r="AH111" s="666"/>
      <c r="AM111" s="1"/>
      <c r="AN111" s="1"/>
      <c r="AO111" s="1"/>
      <c r="AP111" s="1"/>
    </row>
    <row r="112" spans="1:42" ht="19.2" thickTop="1" thickBot="1" x14ac:dyDescent="0.4">
      <c r="A112" s="1"/>
      <c r="B112" s="1"/>
      <c r="C112" s="1"/>
      <c r="D112" s="1"/>
      <c r="E112" s="1"/>
      <c r="F112" s="766"/>
      <c r="G112" s="913"/>
      <c r="H112" s="925" t="e">
        <f>+LOOKUP(AI26,Hoja2!A5:A558,Hoja2!BI5:BI558)</f>
        <v>#N/A</v>
      </c>
      <c r="I112" s="926"/>
      <c r="J112" s="927"/>
      <c r="K112" s="650" t="e">
        <f t="shared" si="10"/>
        <v>#N/A</v>
      </c>
      <c r="L112" s="651"/>
      <c r="M112" s="652"/>
      <c r="N112" s="920"/>
      <c r="O112" s="647" t="e">
        <f t="shared" si="11"/>
        <v>#N/A</v>
      </c>
      <c r="P112" s="10">
        <f t="shared" si="12"/>
        <v>5</v>
      </c>
      <c r="Q112" s="664" t="e">
        <f>+(CHOOSE(LOOKUP(M15*100+M17,AQ52:AQ66,AR52:AR66),Hoja2!BI55,Hoja2!BI111,Hoja2!BI167,Hoja2!BI223,Hoja2!BI279,Hoja2!BI335,Hoja2!BI391,Hoja2!BI447,Hoja2!BI503,Hoja2!BI559))</f>
        <v>#N/A</v>
      </c>
      <c r="R112" s="665"/>
      <c r="S112" s="665"/>
      <c r="T112" s="665"/>
      <c r="U112" s="665"/>
      <c r="V112" s="665"/>
      <c r="W112" s="665"/>
      <c r="X112" s="665"/>
      <c r="Y112" s="665"/>
      <c r="Z112" s="665"/>
      <c r="AA112" s="665"/>
      <c r="AB112" s="665"/>
      <c r="AC112" s="665"/>
      <c r="AD112" s="665"/>
      <c r="AE112" s="665"/>
      <c r="AF112" s="665"/>
      <c r="AG112" s="665"/>
      <c r="AH112" s="666"/>
      <c r="AM112" s="1"/>
      <c r="AN112" s="1"/>
      <c r="AO112" s="1"/>
      <c r="AP112" s="1"/>
    </row>
    <row r="113" spans="1:42" ht="19.2" thickTop="1" thickBot="1" x14ac:dyDescent="0.4">
      <c r="A113" s="1"/>
      <c r="B113" s="1"/>
      <c r="C113" s="1"/>
      <c r="D113" s="1"/>
      <c r="E113" s="1"/>
      <c r="F113" s="766"/>
      <c r="G113" s="913"/>
      <c r="H113" s="925" t="e">
        <f>+LOOKUP(AI26,Hoja2!A5:A558,Hoja2!BJ5:BJ558)</f>
        <v>#N/A</v>
      </c>
      <c r="I113" s="926"/>
      <c r="J113" s="927"/>
      <c r="K113" s="650" t="e">
        <f t="shared" si="10"/>
        <v>#N/A</v>
      </c>
      <c r="L113" s="651"/>
      <c r="M113" s="652"/>
      <c r="N113" s="920"/>
      <c r="O113" s="647" t="e">
        <f t="shared" si="11"/>
        <v>#N/A</v>
      </c>
      <c r="P113" s="10">
        <f t="shared" si="12"/>
        <v>6</v>
      </c>
      <c r="Q113" s="664" t="e">
        <f>+(CHOOSE(LOOKUP(M15*100+M17,AQ52:AQ66,AR52:AR66),Hoja2!BJ55,Hoja2!BJ111,Hoja2!BJ167,Hoja2!BJ223,Hoja2!BJ279,Hoja2!BJ335,Hoja2!BJ391,Hoja2!BJ447,Hoja2!BJ503,Hoja2!BJ559))</f>
        <v>#N/A</v>
      </c>
      <c r="R113" s="665"/>
      <c r="S113" s="665"/>
      <c r="T113" s="665"/>
      <c r="U113" s="665"/>
      <c r="V113" s="665"/>
      <c r="W113" s="665"/>
      <c r="X113" s="665"/>
      <c r="Y113" s="665"/>
      <c r="Z113" s="665"/>
      <c r="AA113" s="665"/>
      <c r="AB113" s="665"/>
      <c r="AC113" s="665"/>
      <c r="AD113" s="665"/>
      <c r="AE113" s="665"/>
      <c r="AF113" s="665"/>
      <c r="AG113" s="665"/>
      <c r="AH113" s="666"/>
      <c r="AM113" s="1"/>
      <c r="AN113" s="1"/>
      <c r="AO113" s="1"/>
      <c r="AP113" s="1"/>
    </row>
    <row r="114" spans="1:42" ht="19.2" thickTop="1" thickBot="1" x14ac:dyDescent="0.4">
      <c r="A114" s="1"/>
      <c r="B114" s="1"/>
      <c r="C114" s="1"/>
      <c r="D114" s="1"/>
      <c r="E114" s="1"/>
      <c r="F114" s="766"/>
      <c r="G114" s="913"/>
      <c r="H114" s="925" t="e">
        <f>+LOOKUP(AI26,Hoja2!A5:A558,Hoja2!BK5:BK558)</f>
        <v>#N/A</v>
      </c>
      <c r="I114" s="926"/>
      <c r="J114" s="927"/>
      <c r="K114" s="650" t="e">
        <f t="shared" si="10"/>
        <v>#N/A</v>
      </c>
      <c r="L114" s="651"/>
      <c r="M114" s="652"/>
      <c r="N114" s="920"/>
      <c r="O114" s="647" t="e">
        <f t="shared" si="11"/>
        <v>#N/A</v>
      </c>
      <c r="P114" s="10">
        <f t="shared" si="12"/>
        <v>7</v>
      </c>
      <c r="Q114" s="664" t="e">
        <f>+(CHOOSE(LOOKUP(M15*100+M17,AQ52:AQ66,AR52:AR66),Hoja2!BK55,Hoja2!BK111,Hoja2!BK167,Hoja2!BK223,Hoja2!BK279,Hoja2!BK335,Hoja2!BK391,Hoja2!BK447,Hoja2!BK503,Hoja2!BK559))</f>
        <v>#N/A</v>
      </c>
      <c r="R114" s="665"/>
      <c r="S114" s="665"/>
      <c r="T114" s="665"/>
      <c r="U114" s="665"/>
      <c r="V114" s="665"/>
      <c r="W114" s="665"/>
      <c r="X114" s="665"/>
      <c r="Y114" s="665"/>
      <c r="Z114" s="665"/>
      <c r="AA114" s="665"/>
      <c r="AB114" s="665"/>
      <c r="AC114" s="665"/>
      <c r="AD114" s="665"/>
      <c r="AE114" s="665"/>
      <c r="AF114" s="665"/>
      <c r="AG114" s="665"/>
      <c r="AH114" s="666"/>
      <c r="AM114" s="1"/>
      <c r="AN114" s="1"/>
      <c r="AO114" s="1"/>
      <c r="AP114" s="1"/>
    </row>
    <row r="115" spans="1:42" ht="19.2" thickTop="1" thickBot="1" x14ac:dyDescent="0.4">
      <c r="A115" s="1"/>
      <c r="B115" s="1"/>
      <c r="C115" s="1"/>
      <c r="D115" s="1"/>
      <c r="E115" s="1"/>
      <c r="F115" s="766"/>
      <c r="G115" s="913"/>
      <c r="H115" s="925" t="e">
        <f>+LOOKUP(AI26,Hoja2!A5:A558,Hoja2!BL5:BL558)</f>
        <v>#N/A</v>
      </c>
      <c r="I115" s="926"/>
      <c r="J115" s="927"/>
      <c r="K115" s="650" t="e">
        <f t="shared" si="10"/>
        <v>#N/A</v>
      </c>
      <c r="L115" s="651"/>
      <c r="M115" s="652"/>
      <c r="N115" s="920"/>
      <c r="O115" s="647" t="e">
        <f t="shared" si="11"/>
        <v>#N/A</v>
      </c>
      <c r="P115" s="10">
        <f t="shared" si="12"/>
        <v>8</v>
      </c>
      <c r="Q115" s="664" t="e">
        <f>+(CHOOSE(LOOKUP(M15*100+M17,AQ52:AQ66,AR52:AR66),Hoja2!BL55,Hoja2!BL111,Hoja2!BL167,Hoja2!BL223,Hoja2!BL279,Hoja2!BL335,Hoja2!BL391,Hoja2!BL447,Hoja2!BL503,Hoja2!BL559))</f>
        <v>#N/A</v>
      </c>
      <c r="R115" s="665"/>
      <c r="S115" s="665"/>
      <c r="T115" s="665"/>
      <c r="U115" s="665"/>
      <c r="V115" s="665"/>
      <c r="W115" s="665"/>
      <c r="X115" s="665"/>
      <c r="Y115" s="665"/>
      <c r="Z115" s="665"/>
      <c r="AA115" s="665"/>
      <c r="AB115" s="665"/>
      <c r="AC115" s="665"/>
      <c r="AD115" s="665"/>
      <c r="AE115" s="665"/>
      <c r="AF115" s="665"/>
      <c r="AG115" s="665"/>
      <c r="AH115" s="666"/>
      <c r="AM115" s="1"/>
      <c r="AN115" s="1"/>
      <c r="AO115" s="1"/>
      <c r="AP115" s="1"/>
    </row>
    <row r="116" spans="1:42" ht="19.2" thickTop="1" thickBot="1" x14ac:dyDescent="0.4">
      <c r="A116" s="1"/>
      <c r="B116" s="1"/>
      <c r="C116" s="1"/>
      <c r="D116" s="1"/>
      <c r="E116" s="1"/>
      <c r="F116" s="766"/>
      <c r="G116" s="913"/>
      <c r="H116" s="797" t="e">
        <f>+LOOKUP(AI26,Hoja2!A5:A558,Hoja2!BM5:BM558)</f>
        <v>#N/A</v>
      </c>
      <c r="I116" s="798"/>
      <c r="J116" s="774"/>
      <c r="K116" s="650" t="e">
        <f t="shared" ref="K116:K121" si="13">+IF(H116=0,"",CHOOSE(IF(H116&lt;1,1,IF(H116&gt;4.6,H116+0.3,H116)),"Bj","Bj","Bs","A","S"))</f>
        <v>#N/A</v>
      </c>
      <c r="L116" s="651"/>
      <c r="M116" s="652"/>
      <c r="N116" s="920"/>
      <c r="O116" s="647" t="e">
        <f t="shared" si="11"/>
        <v>#N/A</v>
      </c>
      <c r="P116" s="10">
        <f t="shared" si="12"/>
        <v>9</v>
      </c>
      <c r="Q116" s="664" t="e">
        <f>+(CHOOSE(LOOKUP(M15*100+M17,AQ52:AQ66,AR52:AR66),Hoja2!BM55,Hoja2!BM111,Hoja2!BM167,Hoja2!BM223,Hoja2!BM279,Hoja2!BM335,Hoja2!BM391,Hoja2!BM447,Hoja2!BM503,Hoja2!BM559))</f>
        <v>#N/A</v>
      </c>
      <c r="R116" s="665"/>
      <c r="S116" s="665"/>
      <c r="T116" s="665"/>
      <c r="U116" s="665"/>
      <c r="V116" s="665"/>
      <c r="W116" s="665"/>
      <c r="X116" s="665"/>
      <c r="Y116" s="665"/>
      <c r="Z116" s="665"/>
      <c r="AA116" s="665"/>
      <c r="AB116" s="665"/>
      <c r="AC116" s="665"/>
      <c r="AD116" s="665"/>
      <c r="AE116" s="665"/>
      <c r="AF116" s="665"/>
      <c r="AG116" s="665"/>
      <c r="AH116" s="666"/>
      <c r="AM116" s="1"/>
      <c r="AN116" s="1"/>
      <c r="AO116" s="1"/>
      <c r="AP116" s="1"/>
    </row>
    <row r="117" spans="1:42" ht="19.2" thickTop="1" thickBot="1" x14ac:dyDescent="0.4">
      <c r="A117" s="1"/>
      <c r="B117" s="1"/>
      <c r="C117" s="1"/>
      <c r="D117" s="1"/>
      <c r="E117" s="1"/>
      <c r="F117" s="766"/>
      <c r="G117" s="913"/>
      <c r="H117" s="797" t="e">
        <f>+LOOKUP(AI26,Hoja2!A5:A558,Hoja2!BN5:BN558)</f>
        <v>#N/A</v>
      </c>
      <c r="I117" s="798"/>
      <c r="J117" s="774"/>
      <c r="K117" s="650" t="e">
        <f t="shared" si="13"/>
        <v>#N/A</v>
      </c>
      <c r="L117" s="651"/>
      <c r="M117" s="652"/>
      <c r="N117" s="920"/>
      <c r="O117" s="647" t="e">
        <f t="shared" si="11"/>
        <v>#N/A</v>
      </c>
      <c r="P117" s="10">
        <f t="shared" ref="P117:P128" si="14">+P116+1</f>
        <v>10</v>
      </c>
      <c r="Q117" s="664" t="e">
        <f>+(CHOOSE(LOOKUP(M15*100+M17,AQ52:AQ66,AR52:AR66),Hoja2!BN55,Hoja2!BN111,Hoja2!BN167,Hoja2!BN223,Hoja2!BN279,Hoja2!BN335,Hoja2!BN391,Hoja2!BN447,Hoja2!BN503,Hoja2!BN559))</f>
        <v>#N/A</v>
      </c>
      <c r="R117" s="665"/>
      <c r="S117" s="665"/>
      <c r="T117" s="665"/>
      <c r="U117" s="665"/>
      <c r="V117" s="665"/>
      <c r="W117" s="665"/>
      <c r="X117" s="665"/>
      <c r="Y117" s="665"/>
      <c r="Z117" s="665"/>
      <c r="AA117" s="665"/>
      <c r="AB117" s="665"/>
      <c r="AC117" s="665"/>
      <c r="AD117" s="665"/>
      <c r="AE117" s="665"/>
      <c r="AF117" s="665"/>
      <c r="AG117" s="665"/>
      <c r="AH117" s="666"/>
      <c r="AM117" s="1"/>
      <c r="AN117" s="1"/>
      <c r="AO117" s="1"/>
      <c r="AP117" s="1"/>
    </row>
    <row r="118" spans="1:42" ht="19.2" thickTop="1" thickBot="1" x14ac:dyDescent="0.4">
      <c r="A118" s="1"/>
      <c r="B118" s="1"/>
      <c r="C118" s="1"/>
      <c r="D118" s="1"/>
      <c r="E118" s="1"/>
      <c r="F118" s="767"/>
      <c r="G118" s="914"/>
      <c r="H118" s="797" t="e">
        <f>+LOOKUP(AI26,Hoja2!A5:A558,Hoja2!BO5:BO558)</f>
        <v>#N/A</v>
      </c>
      <c r="I118" s="798"/>
      <c r="J118" s="774"/>
      <c r="K118" s="650" t="e">
        <f t="shared" si="13"/>
        <v>#N/A</v>
      </c>
      <c r="L118" s="651"/>
      <c r="M118" s="652"/>
      <c r="N118" s="921"/>
      <c r="O118" s="647" t="e">
        <f t="shared" si="11"/>
        <v>#N/A</v>
      </c>
      <c r="P118" s="10">
        <f t="shared" si="14"/>
        <v>11</v>
      </c>
      <c r="Q118" s="664" t="e">
        <f>+(CHOOSE(LOOKUP(M15*100+M17,AQ52:AQ66,AR52:AR66),Hoja2!BO55,Hoja2!BO111,Hoja2!BO167,Hoja2!BO223,Hoja2!BO279,Hoja2!BO335,Hoja2!BO391,Hoja2!BO447,Hoja2!BO503,Hoja2!BO559))</f>
        <v>#N/A</v>
      </c>
      <c r="R118" s="665"/>
      <c r="S118" s="665"/>
      <c r="T118" s="665"/>
      <c r="U118" s="665"/>
      <c r="V118" s="665"/>
      <c r="W118" s="665"/>
      <c r="X118" s="665"/>
      <c r="Y118" s="665"/>
      <c r="Z118" s="665"/>
      <c r="AA118" s="665"/>
      <c r="AB118" s="665"/>
      <c r="AC118" s="665"/>
      <c r="AD118" s="665"/>
      <c r="AE118" s="665"/>
      <c r="AF118" s="665"/>
      <c r="AG118" s="665"/>
      <c r="AH118" s="666"/>
      <c r="AM118" s="1"/>
      <c r="AN118" s="1"/>
      <c r="AO118" s="1"/>
      <c r="AP118" s="1"/>
    </row>
    <row r="119" spans="1:42" ht="19.2" customHeight="1" thickTop="1" thickBot="1" x14ac:dyDescent="0.4">
      <c r="A119" s="1"/>
      <c r="B119" s="1"/>
      <c r="C119" s="1"/>
      <c r="D119" s="1"/>
      <c r="E119" s="1"/>
      <c r="F119" s="771" t="s">
        <v>205</v>
      </c>
      <c r="G119" s="904" t="e">
        <f>+G108</f>
        <v>#N/A</v>
      </c>
      <c r="H119" s="797" t="e">
        <f>+LOOKUP(AI26,Hoja2!A5:A558,Hoja2!BP5:BP558)</f>
        <v>#N/A</v>
      </c>
      <c r="I119" s="798"/>
      <c r="J119" s="774"/>
      <c r="K119" s="650" t="e">
        <f t="shared" si="13"/>
        <v>#N/A</v>
      </c>
      <c r="L119" s="651"/>
      <c r="M119" s="652"/>
      <c r="N119" s="917" t="e">
        <f>+SUM(H119:J125)/IF(COUNTIF(H119:J125,"&gt;0")=0,1,COUNTIF(H119:J125,"&gt;0"))</f>
        <v>#N/A</v>
      </c>
      <c r="O119" s="647" t="e">
        <f t="shared" si="11"/>
        <v>#N/A</v>
      </c>
      <c r="P119" s="10">
        <f t="shared" si="14"/>
        <v>12</v>
      </c>
      <c r="Q119" s="664" t="e">
        <f>+(CHOOSE(LOOKUP(M15*100+M17,AQ52:AQ66,AR52:AR66),Hoja2!BP55,Hoja2!BP111,Hoja2!BP167,Hoja2!BP223,Hoja2!BP279,Hoja2!BP335,Hoja2!BP391,Hoja2!BP447,Hoja2!BP503,Hoja2!BP559))</f>
        <v>#N/A</v>
      </c>
      <c r="R119" s="665"/>
      <c r="S119" s="665"/>
      <c r="T119" s="665"/>
      <c r="U119" s="665"/>
      <c r="V119" s="665"/>
      <c r="W119" s="665"/>
      <c r="X119" s="665"/>
      <c r="Y119" s="665"/>
      <c r="Z119" s="665"/>
      <c r="AA119" s="665"/>
      <c r="AB119" s="665"/>
      <c r="AC119" s="665"/>
      <c r="AD119" s="665"/>
      <c r="AE119" s="665"/>
      <c r="AF119" s="665"/>
      <c r="AG119" s="665"/>
      <c r="AH119" s="666"/>
      <c r="AM119" s="1"/>
      <c r="AN119" s="1"/>
      <c r="AO119" s="1"/>
      <c r="AP119" s="1"/>
    </row>
    <row r="120" spans="1:42" ht="19.2" thickTop="1" thickBot="1" x14ac:dyDescent="0.4">
      <c r="A120" s="1"/>
      <c r="B120" s="1"/>
      <c r="C120" s="1"/>
      <c r="D120" s="1"/>
      <c r="E120" s="1"/>
      <c r="F120" s="766"/>
      <c r="G120" s="905"/>
      <c r="H120" s="797" t="e">
        <f>+LOOKUP(AI26,Hoja2!A5:A558,Hoja2!BQ5:BQ558)</f>
        <v>#N/A</v>
      </c>
      <c r="I120" s="798"/>
      <c r="J120" s="774"/>
      <c r="K120" s="650" t="e">
        <f t="shared" si="13"/>
        <v>#N/A</v>
      </c>
      <c r="L120" s="651"/>
      <c r="M120" s="652"/>
      <c r="N120" s="918"/>
      <c r="O120" s="647" t="e">
        <f t="shared" si="11"/>
        <v>#N/A</v>
      </c>
      <c r="P120" s="10">
        <f t="shared" si="14"/>
        <v>13</v>
      </c>
      <c r="Q120" s="664" t="e">
        <f>+(CHOOSE(LOOKUP(M15*100+M17,AQ52:AQ66,AR52:AR66),Hoja2!BQ55,Hoja2!BQ111,Hoja2!BQ167,Hoja2!BQ223,Hoja2!BQ279,Hoja2!BQ335,Hoja2!BQ391,Hoja2!BQ447,Hoja2!BQ503,Hoja2!BQ559))</f>
        <v>#N/A</v>
      </c>
      <c r="R120" s="665"/>
      <c r="S120" s="665"/>
      <c r="T120" s="665"/>
      <c r="U120" s="665"/>
      <c r="V120" s="665"/>
      <c r="W120" s="665"/>
      <c r="X120" s="665"/>
      <c r="Y120" s="665"/>
      <c r="Z120" s="665"/>
      <c r="AA120" s="665"/>
      <c r="AB120" s="665"/>
      <c r="AC120" s="665"/>
      <c r="AD120" s="665"/>
      <c r="AE120" s="665"/>
      <c r="AF120" s="665"/>
      <c r="AG120" s="665"/>
      <c r="AH120" s="666"/>
      <c r="AM120" s="1"/>
      <c r="AN120" s="1"/>
      <c r="AO120" s="1"/>
      <c r="AP120" s="1"/>
    </row>
    <row r="121" spans="1:42" ht="19.2" thickTop="1" thickBot="1" x14ac:dyDescent="0.4">
      <c r="A121" s="1"/>
      <c r="B121" s="1"/>
      <c r="C121" s="1"/>
      <c r="D121" s="1"/>
      <c r="E121" s="1"/>
      <c r="F121" s="766"/>
      <c r="G121" s="905"/>
      <c r="H121" s="797" t="e">
        <f>+LOOKUP(AI26,Hoja2!A5:A558,Hoja2!BR5:BR558)</f>
        <v>#N/A</v>
      </c>
      <c r="I121" s="798"/>
      <c r="J121" s="774"/>
      <c r="K121" s="650" t="e">
        <f t="shared" si="13"/>
        <v>#N/A</v>
      </c>
      <c r="L121" s="651"/>
      <c r="M121" s="652"/>
      <c r="N121" s="918"/>
      <c r="O121" s="647" t="e">
        <f t="shared" si="11"/>
        <v>#N/A</v>
      </c>
      <c r="P121" s="10">
        <f t="shared" si="14"/>
        <v>14</v>
      </c>
      <c r="Q121" s="664" t="e">
        <f>+(CHOOSE(LOOKUP(M15*100+M17,AQ52:AQ66,AR52:AR66),Hoja2!BR55,Hoja2!BR111,Hoja2!BR167,Hoja2!BR223,Hoja2!BR279,Hoja2!BR335,Hoja2!BR391,Hoja2!BR447,Hoja2!BR503,Hoja2!BR559))</f>
        <v>#N/A</v>
      </c>
      <c r="R121" s="665"/>
      <c r="S121" s="665"/>
      <c r="T121" s="665"/>
      <c r="U121" s="665"/>
      <c r="V121" s="665"/>
      <c r="W121" s="665"/>
      <c r="X121" s="665"/>
      <c r="Y121" s="665"/>
      <c r="Z121" s="665"/>
      <c r="AA121" s="665"/>
      <c r="AB121" s="665"/>
      <c r="AC121" s="665"/>
      <c r="AD121" s="665"/>
      <c r="AE121" s="665"/>
      <c r="AF121" s="665"/>
      <c r="AG121" s="665"/>
      <c r="AH121" s="666"/>
      <c r="AM121" s="1"/>
      <c r="AN121" s="1"/>
      <c r="AO121" s="1"/>
      <c r="AP121" s="1"/>
    </row>
    <row r="122" spans="1:42" ht="19.2" thickTop="1" thickBot="1" x14ac:dyDescent="0.4">
      <c r="A122" s="1"/>
      <c r="B122" s="1"/>
      <c r="C122" s="1"/>
      <c r="D122" s="1"/>
      <c r="E122" s="1"/>
      <c r="F122" s="766"/>
      <c r="G122" s="905"/>
      <c r="H122" s="797" t="e">
        <f>+LOOKUP(AI26,Hoja2!A5:A558,Hoja2!BS5:BS558)</f>
        <v>#N/A</v>
      </c>
      <c r="I122" s="798"/>
      <c r="J122" s="774"/>
      <c r="K122" s="650" t="e">
        <f t="shared" ref="K122:K124" si="15">+IF(H122=0,"",CHOOSE(IF(H122&lt;1,1,IF(H122&gt;4.6,H122+0.3,H122)),"Bj","Bj","Bs","A","S"))</f>
        <v>#N/A</v>
      </c>
      <c r="L122" s="651"/>
      <c r="M122" s="652"/>
      <c r="N122" s="918"/>
      <c r="O122" s="647" t="e">
        <f t="shared" si="11"/>
        <v>#N/A</v>
      </c>
      <c r="P122" s="10">
        <f t="shared" si="14"/>
        <v>15</v>
      </c>
      <c r="Q122" s="664" t="e">
        <f>+(CHOOSE(LOOKUP(M15*100+M17,AQ52:AQ66,AR52:AR66),Hoja2!BS55,Hoja2!BS111,Hoja2!BS167,Hoja2!BS223,Hoja2!BS279,Hoja2!BS335,Hoja2!BS391,Hoja2!BS447,Hoja2!BS503,Hoja2!BS559))</f>
        <v>#N/A</v>
      </c>
      <c r="R122" s="665"/>
      <c r="S122" s="665"/>
      <c r="T122" s="665"/>
      <c r="U122" s="665"/>
      <c r="V122" s="665"/>
      <c r="W122" s="665"/>
      <c r="X122" s="665"/>
      <c r="Y122" s="665"/>
      <c r="Z122" s="665"/>
      <c r="AA122" s="665"/>
      <c r="AB122" s="665"/>
      <c r="AC122" s="665"/>
      <c r="AD122" s="665"/>
      <c r="AE122" s="665"/>
      <c r="AF122" s="665"/>
      <c r="AG122" s="665"/>
      <c r="AH122" s="666"/>
      <c r="AM122" s="1"/>
      <c r="AN122" s="1"/>
      <c r="AO122" s="1"/>
      <c r="AP122" s="1"/>
    </row>
    <row r="123" spans="1:42" ht="19.2" thickTop="1" thickBot="1" x14ac:dyDescent="0.4">
      <c r="A123" s="1"/>
      <c r="B123" s="1"/>
      <c r="C123" s="1"/>
      <c r="D123" s="1"/>
      <c r="E123" s="1"/>
      <c r="F123" s="766"/>
      <c r="G123" s="905"/>
      <c r="H123" s="797" t="e">
        <f>+LOOKUP(AI26,Hoja2!A5:A558,Hoja2!BT5:BT558)</f>
        <v>#N/A</v>
      </c>
      <c r="I123" s="798"/>
      <c r="J123" s="774"/>
      <c r="K123" s="650" t="e">
        <f t="shared" si="15"/>
        <v>#N/A</v>
      </c>
      <c r="L123" s="651"/>
      <c r="M123" s="652"/>
      <c r="N123" s="918"/>
      <c r="O123" s="647" t="e">
        <f t="shared" si="11"/>
        <v>#N/A</v>
      </c>
      <c r="P123" s="10">
        <f t="shared" si="14"/>
        <v>16</v>
      </c>
      <c r="Q123" s="664" t="e">
        <f>+(CHOOSE(LOOKUP(M15*100+M17,AQ52:AQ66,AR52:AR66),Hoja2!BT55,Hoja2!BT111,Hoja2!BT167,Hoja2!BT223,Hoja2!BT279,Hoja2!BT335,Hoja2!BT391,Hoja2!BT447,Hoja2!BT503,Hoja2!BT559))</f>
        <v>#N/A</v>
      </c>
      <c r="R123" s="665"/>
      <c r="S123" s="665"/>
      <c r="T123" s="665"/>
      <c r="U123" s="665"/>
      <c r="V123" s="665"/>
      <c r="W123" s="665"/>
      <c r="X123" s="665"/>
      <c r="Y123" s="665"/>
      <c r="Z123" s="665"/>
      <c r="AA123" s="665"/>
      <c r="AB123" s="665"/>
      <c r="AC123" s="665"/>
      <c r="AD123" s="665"/>
      <c r="AE123" s="665"/>
      <c r="AF123" s="665"/>
      <c r="AG123" s="665"/>
      <c r="AH123" s="666"/>
      <c r="AM123" s="1"/>
      <c r="AN123" s="1"/>
      <c r="AO123" s="1"/>
      <c r="AP123" s="1"/>
    </row>
    <row r="124" spans="1:42" ht="19.2" thickTop="1" thickBot="1" x14ac:dyDescent="0.4">
      <c r="A124" s="1"/>
      <c r="B124" s="1"/>
      <c r="C124" s="1"/>
      <c r="D124" s="1"/>
      <c r="E124" s="1"/>
      <c r="F124" s="766"/>
      <c r="G124" s="905"/>
      <c r="H124" s="797" t="e">
        <f>+LOOKUP(AI26,Hoja2!A5:A558,Hoja2!BU5:BU558)</f>
        <v>#N/A</v>
      </c>
      <c r="I124" s="798"/>
      <c r="J124" s="774"/>
      <c r="K124" s="650" t="e">
        <f t="shared" si="15"/>
        <v>#N/A</v>
      </c>
      <c r="L124" s="651"/>
      <c r="M124" s="652"/>
      <c r="N124" s="918"/>
      <c r="O124" s="647" t="e">
        <f t="shared" si="11"/>
        <v>#N/A</v>
      </c>
      <c r="P124" s="10">
        <f t="shared" si="14"/>
        <v>17</v>
      </c>
      <c r="Q124" s="664" t="e">
        <f>+(CHOOSE(LOOKUP(M15*100+M17,AQ52:AQ66,AR52:AR66),Hoja2!BU55,Hoja2!BU111,Hoja2!BU167,Hoja2!BU223,Hoja2!BU279,Hoja2!BU335,Hoja2!BU391,Hoja2!BU447,Hoja2!BU503,Hoja2!BU559))</f>
        <v>#N/A</v>
      </c>
      <c r="R124" s="665"/>
      <c r="S124" s="665"/>
      <c r="T124" s="665"/>
      <c r="U124" s="665"/>
      <c r="V124" s="665"/>
      <c r="W124" s="665"/>
      <c r="X124" s="665"/>
      <c r="Y124" s="665"/>
      <c r="Z124" s="665"/>
      <c r="AA124" s="665"/>
      <c r="AB124" s="665"/>
      <c r="AC124" s="665"/>
      <c r="AD124" s="665"/>
      <c r="AE124" s="665"/>
      <c r="AF124" s="665"/>
      <c r="AG124" s="665"/>
      <c r="AH124" s="666"/>
      <c r="AM124" s="1"/>
      <c r="AN124" s="1"/>
      <c r="AO124" s="1"/>
      <c r="AP124" s="1"/>
    </row>
    <row r="125" spans="1:42" ht="19.2" thickTop="1" thickBot="1" x14ac:dyDescent="0.4">
      <c r="A125" s="1"/>
      <c r="B125" s="1"/>
      <c r="C125" s="1"/>
      <c r="D125" s="1"/>
      <c r="E125" s="1"/>
      <c r="F125" s="767"/>
      <c r="G125" s="906"/>
      <c r="H125" s="797" t="e">
        <f>+LOOKUP(AI26,Hoja2!A5:A558,Hoja2!BV5:BV558)</f>
        <v>#N/A</v>
      </c>
      <c r="I125" s="798"/>
      <c r="J125" s="774"/>
      <c r="K125" s="650" t="e">
        <f>+IF(H125=0,"",CHOOSE(IF(H125&lt;1,1,IF(H125&gt;4.6,H125+0.3,H125)),"Bj","Bj","Bs","A","S"))</f>
        <v>#N/A</v>
      </c>
      <c r="L125" s="651"/>
      <c r="M125" s="652"/>
      <c r="N125" s="919"/>
      <c r="O125" s="647" t="e">
        <f t="shared" si="11"/>
        <v>#N/A</v>
      </c>
      <c r="P125" s="10">
        <f t="shared" si="14"/>
        <v>18</v>
      </c>
      <c r="Q125" s="664" t="e">
        <f>+(CHOOSE(LOOKUP(M15*100+M17,AQ52:AQ66,AR52:AR66),Hoja2!BV55,Hoja2!BV111,Hoja2!BV167,Hoja2!BV223,Hoja2!BV279,Hoja2!BV335,Hoja2!BV391,Hoja2!BV447,Hoja2!BV503,Hoja2!BV559))</f>
        <v>#N/A</v>
      </c>
      <c r="R125" s="665"/>
      <c r="S125" s="665"/>
      <c r="T125" s="665"/>
      <c r="U125" s="665"/>
      <c r="V125" s="665"/>
      <c r="W125" s="665"/>
      <c r="X125" s="665"/>
      <c r="Y125" s="665"/>
      <c r="Z125" s="665"/>
      <c r="AA125" s="665"/>
      <c r="AB125" s="665"/>
      <c r="AC125" s="665"/>
      <c r="AD125" s="665"/>
      <c r="AE125" s="665"/>
      <c r="AF125" s="665"/>
      <c r="AG125" s="665"/>
      <c r="AH125" s="666"/>
      <c r="AM125" s="1"/>
      <c r="AN125" s="1"/>
      <c r="AO125" s="1"/>
      <c r="AP125" s="1"/>
    </row>
    <row r="126" spans="1:42" ht="35.4" thickTop="1" thickBot="1" x14ac:dyDescent="0.4">
      <c r="A126" s="1"/>
      <c r="B126" s="1"/>
      <c r="C126" s="1"/>
      <c r="D126" s="1"/>
      <c r="E126" s="1"/>
      <c r="F126" s="771" t="s">
        <v>206</v>
      </c>
      <c r="G126" s="540" t="e">
        <f>+G98</f>
        <v>#N/A</v>
      </c>
      <c r="H126" s="797" t="e">
        <f>+LOOKUP(AI26,Hoja2!A5:A558,Hoja2!BW5:BW558)</f>
        <v>#N/A</v>
      </c>
      <c r="I126" s="798"/>
      <c r="J126" s="774"/>
      <c r="K126" s="650" t="e">
        <f>+IF(H126=0,"",CHOOSE(IF(H126&lt;1,1,IF(H126&gt;4.6,H126+0.3,H126)),"Bj","Bj","Bs","A","S"))</f>
        <v>#N/A</v>
      </c>
      <c r="L126" s="651"/>
      <c r="M126" s="652"/>
      <c r="N126" s="541" t="e">
        <f>+H126</f>
        <v>#N/A</v>
      </c>
      <c r="O126" s="647" t="e">
        <f t="shared" si="11"/>
        <v>#N/A</v>
      </c>
      <c r="P126" s="10">
        <f t="shared" si="14"/>
        <v>19</v>
      </c>
      <c r="Q126" s="664" t="e">
        <f>+(CHOOSE(LOOKUP(M15*100+M17,AQ52:AQ66,AR52:AR66),Hoja2!BW55,Hoja2!BW111,Hoja2!BW167,Hoja2!BW223,Hoja2!BW279,Hoja2!BW335,Hoja2!BW391,Hoja2!BW447,Hoja2!BW503,Hoja2!BW559))</f>
        <v>#N/A</v>
      </c>
      <c r="R126" s="665"/>
      <c r="S126" s="665"/>
      <c r="T126" s="665"/>
      <c r="U126" s="665"/>
      <c r="V126" s="665"/>
      <c r="W126" s="665"/>
      <c r="X126" s="665"/>
      <c r="Y126" s="665"/>
      <c r="Z126" s="665"/>
      <c r="AA126" s="665"/>
      <c r="AB126" s="665"/>
      <c r="AC126" s="665"/>
      <c r="AD126" s="665"/>
      <c r="AE126" s="665"/>
      <c r="AF126" s="665"/>
      <c r="AG126" s="665"/>
      <c r="AH126" s="666"/>
      <c r="AM126" s="1"/>
      <c r="AN126" s="1"/>
      <c r="AO126" s="1"/>
      <c r="AP126" s="1"/>
    </row>
    <row r="127" spans="1:42" ht="35.4" thickTop="1" thickBot="1" x14ac:dyDescent="0.4">
      <c r="A127" s="1"/>
      <c r="B127" s="1"/>
      <c r="C127" s="1"/>
      <c r="D127" s="1"/>
      <c r="E127" s="1"/>
      <c r="F127" s="766"/>
      <c r="G127" s="540" t="e">
        <f>+G99</f>
        <v>#N/A</v>
      </c>
      <c r="H127" s="797" t="e">
        <f>+LOOKUP(AI26,Hoja2!A5:A558,Hoja2!BX5:BX558)</f>
        <v>#N/A</v>
      </c>
      <c r="I127" s="798"/>
      <c r="J127" s="774"/>
      <c r="K127" s="650" t="e">
        <f>+IF(H127=0,"",CHOOSE(IF(H127&lt;1,1,IF(H127&gt;4.6,H127+0.3,H127)),"Bj","Bj","Bs","A","S"))</f>
        <v>#N/A</v>
      </c>
      <c r="L127" s="651"/>
      <c r="M127" s="652"/>
      <c r="N127" s="541" t="e">
        <f>+H127</f>
        <v>#N/A</v>
      </c>
      <c r="O127" s="647" t="e">
        <f t="shared" si="11"/>
        <v>#N/A</v>
      </c>
      <c r="P127" s="10">
        <f t="shared" si="14"/>
        <v>20</v>
      </c>
      <c r="Q127" s="664" t="e">
        <f>+(CHOOSE(LOOKUP(M15*100+M17,AQ52:AQ66,AR52:AR66),Hoja2!BX55,Hoja2!BX111,Hoja2!BX167,Hoja2!BX223,Hoja2!BX279,Hoja2!BX335,Hoja2!BX391,Hoja2!BX447,Hoja2!BX503,Hoja2!BX559))</f>
        <v>#N/A</v>
      </c>
      <c r="R127" s="665"/>
      <c r="S127" s="665"/>
      <c r="T127" s="665"/>
      <c r="U127" s="665"/>
      <c r="V127" s="665"/>
      <c r="W127" s="665"/>
      <c r="X127" s="665"/>
      <c r="Y127" s="665"/>
      <c r="Z127" s="665"/>
      <c r="AA127" s="665"/>
      <c r="AB127" s="665"/>
      <c r="AC127" s="665"/>
      <c r="AD127" s="665"/>
      <c r="AE127" s="665"/>
      <c r="AF127" s="665"/>
      <c r="AG127" s="665"/>
      <c r="AH127" s="666"/>
      <c r="AM127" s="1"/>
      <c r="AN127" s="1"/>
      <c r="AO127" s="1"/>
      <c r="AP127" s="1"/>
    </row>
    <row r="128" spans="1:42" ht="35.4" thickTop="1" thickBot="1" x14ac:dyDescent="0.4">
      <c r="A128" s="1"/>
      <c r="B128" s="1"/>
      <c r="C128" s="1"/>
      <c r="D128" s="1"/>
      <c r="E128" s="1"/>
      <c r="F128" s="766"/>
      <c r="G128" s="540" t="e">
        <f>+G100</f>
        <v>#N/A</v>
      </c>
      <c r="H128" s="797" t="e">
        <f>+LOOKUP(AI26,Hoja2!A5:A558,Hoja2!BY5:BY558)</f>
        <v>#N/A</v>
      </c>
      <c r="I128" s="798"/>
      <c r="J128" s="774"/>
      <c r="K128" s="650" t="e">
        <f>+IF(H128=0,"",CHOOSE(IF(H128&lt;1,1,IF(H128&gt;4.6,H128+0.3,H128)),"Bj","Bj","Bs","A","S"))</f>
        <v>#N/A</v>
      </c>
      <c r="L128" s="651"/>
      <c r="M128" s="652"/>
      <c r="N128" s="541" t="e">
        <f>+H128</f>
        <v>#N/A</v>
      </c>
      <c r="O128" s="647" t="e">
        <f t="shared" si="11"/>
        <v>#N/A</v>
      </c>
      <c r="P128" s="10">
        <f t="shared" si="14"/>
        <v>21</v>
      </c>
      <c r="Q128" s="664" t="e">
        <f>+(CHOOSE(LOOKUP(M15*100+M17,AQ52:AQ66,AR52:AR66),Hoja2!BY55,Hoja2!BY111,Hoja2!BY167,Hoja2!BY223,Hoja2!BY279,Hoja2!BY335,Hoja2!BY391,Hoja2!BY447,Hoja2!BY503,Hoja2!BY559))</f>
        <v>#N/A</v>
      </c>
      <c r="R128" s="665"/>
      <c r="S128" s="665"/>
      <c r="T128" s="665"/>
      <c r="U128" s="665"/>
      <c r="V128" s="665"/>
      <c r="W128" s="665"/>
      <c r="X128" s="665"/>
      <c r="Y128" s="665"/>
      <c r="Z128" s="665"/>
      <c r="AA128" s="665"/>
      <c r="AB128" s="665"/>
      <c r="AC128" s="665"/>
      <c r="AD128" s="665"/>
      <c r="AE128" s="665"/>
      <c r="AF128" s="665"/>
      <c r="AG128" s="665"/>
      <c r="AH128" s="666"/>
      <c r="AM128" s="1"/>
      <c r="AN128" s="1"/>
      <c r="AO128" s="1"/>
      <c r="AP128" s="1"/>
    </row>
    <row r="129" spans="1:42" ht="19.2" thickTop="1" thickBot="1" x14ac:dyDescent="0.4">
      <c r="A129" s="1"/>
      <c r="B129" s="1"/>
      <c r="C129" s="1"/>
      <c r="D129" s="1"/>
      <c r="E129" s="1"/>
      <c r="F129" s="766"/>
      <c r="G129" s="3"/>
      <c r="H129" s="667"/>
      <c r="I129" s="662"/>
      <c r="J129" s="663"/>
      <c r="K129" s="650"/>
      <c r="L129" s="651"/>
      <c r="M129" s="652"/>
      <c r="N129" s="3"/>
      <c r="O129" s="3"/>
      <c r="P129" s="10"/>
      <c r="Q129" s="790"/>
      <c r="R129" s="791"/>
      <c r="S129" s="791"/>
      <c r="T129" s="791"/>
      <c r="U129" s="791"/>
      <c r="V129" s="791"/>
      <c r="W129" s="791"/>
      <c r="X129" s="791"/>
      <c r="Y129" s="791"/>
      <c r="Z129" s="791"/>
      <c r="AA129" s="791"/>
      <c r="AB129" s="791"/>
      <c r="AC129" s="791"/>
      <c r="AD129" s="791"/>
      <c r="AE129" s="791"/>
      <c r="AF129" s="791"/>
      <c r="AG129" s="791"/>
      <c r="AH129" s="792"/>
      <c r="AM129" s="1"/>
      <c r="AN129" s="1"/>
      <c r="AO129" s="1"/>
      <c r="AP129" s="1"/>
    </row>
    <row r="130" spans="1:42" ht="19.2" thickTop="1" thickBot="1" x14ac:dyDescent="0.4">
      <c r="A130" s="1"/>
      <c r="B130" s="1"/>
      <c r="C130" s="1"/>
      <c r="D130" s="1"/>
      <c r="E130" s="1"/>
      <c r="F130" s="11"/>
      <c r="G130" s="668" t="str">
        <f>+G102</f>
        <v>DEFINIT</v>
      </c>
      <c r="H130" s="669"/>
      <c r="I130" s="773" t="e">
        <f>+G108*N108*IF(N119=0,2,1)+G119*N119+G126*N126+G127*N127+G128*N128</f>
        <v>#N/A</v>
      </c>
      <c r="J130" s="774"/>
      <c r="K130" s="650" t="e">
        <f>+IF(I130=0,"",CHOOSE(IF(I130&lt;1,1,IF(I130&gt;4.6,I130+0.3,I130)),"Bj","Bj","Bs","A","S"))</f>
        <v>#N/A</v>
      </c>
      <c r="L130" s="651"/>
      <c r="M130" s="652"/>
      <c r="N130" s="3"/>
      <c r="O130" s="3"/>
      <c r="P130" s="775" t="s">
        <v>212</v>
      </c>
      <c r="Q130" s="776"/>
      <c r="R130" s="776"/>
      <c r="S130" s="776"/>
      <c r="T130" s="776"/>
      <c r="U130" s="776"/>
      <c r="V130" s="776"/>
      <c r="W130" s="776"/>
      <c r="X130" s="776"/>
      <c r="Y130" s="776"/>
      <c r="Z130" s="776"/>
      <c r="AA130" s="776"/>
      <c r="AB130" s="776"/>
      <c r="AC130" s="776"/>
      <c r="AD130" s="776"/>
      <c r="AE130" s="776"/>
      <c r="AF130" s="776"/>
      <c r="AG130" s="776"/>
      <c r="AH130" s="777"/>
      <c r="AM130" s="1"/>
      <c r="AN130" s="1"/>
      <c r="AO130" s="1"/>
      <c r="AP130" s="1"/>
    </row>
    <row r="131" spans="1:42" ht="16.8" thickTop="1" thickBot="1" x14ac:dyDescent="0.35">
      <c r="A131" s="1"/>
      <c r="B131" s="1"/>
      <c r="C131" s="1"/>
      <c r="D131" s="1"/>
      <c r="E131" s="1"/>
      <c r="F131" s="12"/>
      <c r="H131" s="13"/>
      <c r="I131" s="838" t="e">
        <f>+IF(I130=0,"",IF(I130&lt;3,"REPRUEBA",IF(I130&lt;4,"DEBE MEJORAR","FELICITACIONES")))</f>
        <v>#N/A</v>
      </c>
      <c r="J131" s="839"/>
      <c r="K131" s="839"/>
      <c r="L131" s="840"/>
      <c r="M131" s="14"/>
      <c r="P131" s="841" t="str">
        <f>+P103</f>
        <v>INASISTENCIAS:</v>
      </c>
      <c r="Q131" s="842"/>
      <c r="R131" s="842"/>
      <c r="S131" s="842"/>
      <c r="T131" s="15" t="e">
        <f>+LOOKUP($AI26,Hoja2!$A5:$A558,Hoja2!CN5:CN558)</f>
        <v>#N/A</v>
      </c>
      <c r="U131" s="843" t="str">
        <f>+U103</f>
        <v>Módulos</v>
      </c>
      <c r="V131" s="843"/>
      <c r="W131" s="844"/>
      <c r="AM131" s="1"/>
      <c r="AN131" s="1"/>
      <c r="AO131" s="1"/>
      <c r="AP131" s="1"/>
    </row>
    <row r="132" spans="1:42" ht="27.6" customHeight="1" thickTop="1" thickBot="1" x14ac:dyDescent="0.35">
      <c r="A132" s="1"/>
      <c r="B132" s="1"/>
      <c r="C132" s="1"/>
      <c r="D132" s="1"/>
      <c r="E132" s="1"/>
      <c r="G132" s="836" t="str">
        <f>+G104</f>
        <v>Nùmero de notas</v>
      </c>
      <c r="H132" s="837"/>
      <c r="I132" s="39">
        <f>+COUNTIF(H108:J128,"&gt;0")</f>
        <v>0</v>
      </c>
      <c r="AM132" s="1"/>
      <c r="AN132" s="1"/>
      <c r="AO132" s="1"/>
      <c r="AP132" s="1"/>
    </row>
    <row r="133" spans="1:42" ht="23.4" x14ac:dyDescent="0.45">
      <c r="A133" s="1"/>
      <c r="B133" s="1"/>
      <c r="C133" s="1"/>
      <c r="D133" s="1"/>
      <c r="E133" s="1"/>
      <c r="U133" s="822" t="s">
        <v>218</v>
      </c>
      <c r="V133" s="822"/>
      <c r="W133" s="822"/>
      <c r="X133" s="822"/>
      <c r="Z133" s="3"/>
      <c r="AA133" s="16" t="e">
        <f>+IF(V136&gt;3.95,1,"")</f>
        <v>#N/A</v>
      </c>
      <c r="AM133" s="1"/>
      <c r="AN133" s="1"/>
      <c r="AO133" s="1"/>
      <c r="AP133" s="1"/>
    </row>
    <row r="134" spans="1:42" ht="23.4" x14ac:dyDescent="0.45">
      <c r="A134" s="1"/>
      <c r="B134" s="1"/>
      <c r="C134" s="1"/>
      <c r="D134" s="1"/>
      <c r="E134" s="1"/>
      <c r="Q134" s="9"/>
      <c r="R134" s="9"/>
      <c r="S134" s="9"/>
      <c r="T134" s="9"/>
      <c r="U134" s="822" t="s">
        <v>218</v>
      </c>
      <c r="V134" s="822"/>
      <c r="W134" s="822"/>
      <c r="X134" s="822"/>
      <c r="Z134" s="17" t="e">
        <f>+IF(V136&gt;2.95,IF(V136&lt;4,1,""),"")</f>
        <v>#N/A</v>
      </c>
      <c r="AM134" s="1"/>
      <c r="AN134" s="1"/>
      <c r="AO134" s="1"/>
      <c r="AP134" s="1"/>
    </row>
    <row r="135" spans="1:42" ht="24" thickBot="1" x14ac:dyDescent="0.5">
      <c r="A135" s="1"/>
      <c r="B135" s="1"/>
      <c r="C135" s="1"/>
      <c r="D135" s="1"/>
      <c r="E135" s="1"/>
      <c r="U135" s="822" t="s">
        <v>215</v>
      </c>
      <c r="V135" s="822"/>
      <c r="W135" s="822"/>
      <c r="X135" s="822"/>
      <c r="AM135" s="1"/>
      <c r="AN135" s="1"/>
      <c r="AO135" s="1"/>
      <c r="AP135" s="1"/>
    </row>
    <row r="136" spans="1:42" ht="24" thickBot="1" x14ac:dyDescent="0.5">
      <c r="A136" s="1"/>
      <c r="B136" s="1"/>
      <c r="C136" s="1"/>
      <c r="D136" s="1"/>
      <c r="E136" s="1"/>
      <c r="O136" s="817" t="s">
        <v>216</v>
      </c>
      <c r="P136" s="818"/>
      <c r="Q136" s="818"/>
      <c r="R136" s="818"/>
      <c r="S136" s="818"/>
      <c r="T136" s="818"/>
      <c r="U136" s="818"/>
      <c r="V136" s="819" t="e">
        <f>+(1-IF(I130=0,0,0.2)-IF(I102=0,0,0.2))*I74+I102*0.2+I130*0.2</f>
        <v>#N/A</v>
      </c>
      <c r="W136" s="819"/>
      <c r="X136" s="820"/>
      <c r="AD136" s="548"/>
      <c r="AM136" s="1"/>
      <c r="AN136" s="1"/>
      <c r="AO136" s="1"/>
      <c r="AP136" s="1"/>
    </row>
    <row r="137" spans="1:42" ht="18" x14ac:dyDescent="0.35">
      <c r="A137" s="1"/>
      <c r="B137" s="1"/>
      <c r="C137" s="1"/>
      <c r="D137" s="1"/>
      <c r="E137" s="1"/>
      <c r="S137" s="821" t="s">
        <v>217</v>
      </c>
      <c r="T137" s="821"/>
      <c r="U137" s="821"/>
      <c r="V137" s="821"/>
      <c r="W137" s="821"/>
      <c r="X137" s="821"/>
      <c r="Y137" s="821"/>
      <c r="AM137" s="1"/>
      <c r="AN137" s="1"/>
      <c r="AO137" s="1"/>
      <c r="AP137" s="1"/>
    </row>
    <row r="138" spans="1:42" ht="23.4" x14ac:dyDescent="0.45">
      <c r="A138" s="1"/>
      <c r="B138" s="1"/>
      <c r="C138" s="1"/>
      <c r="D138" s="1"/>
      <c r="E138" s="1"/>
      <c r="T138" s="822" t="s">
        <v>219</v>
      </c>
      <c r="U138" s="822"/>
      <c r="V138" s="822"/>
      <c r="W138" s="822"/>
      <c r="X138" s="822"/>
      <c r="Y138" s="822"/>
      <c r="AM138" s="1"/>
      <c r="AN138" s="1"/>
      <c r="AO138" s="1"/>
      <c r="AP138" s="1"/>
    </row>
    <row r="139" spans="1:42" ht="25.2" x14ac:dyDescent="0.5">
      <c r="A139" s="1"/>
      <c r="B139" s="1"/>
      <c r="C139" s="1"/>
      <c r="D139" s="1"/>
      <c r="E139" s="1"/>
      <c r="T139" s="18" t="s">
        <v>220</v>
      </c>
      <c r="U139" s="18"/>
      <c r="V139" s="18"/>
      <c r="W139" s="18"/>
      <c r="X139" s="18"/>
      <c r="Y139" s="18"/>
      <c r="AM139" s="1"/>
      <c r="AN139" s="1"/>
      <c r="AO139" s="1"/>
      <c r="AP139" s="1"/>
    </row>
    <row r="140" spans="1:42" x14ac:dyDescent="0.3">
      <c r="A140" s="1"/>
      <c r="B140" s="1"/>
      <c r="C140" s="1"/>
      <c r="D140" s="1"/>
      <c r="E140" s="1"/>
      <c r="AM140" s="1"/>
      <c r="AN140" s="1"/>
      <c r="AO140" s="1"/>
      <c r="AP140" s="1"/>
    </row>
    <row r="141" spans="1:42" x14ac:dyDescent="0.3">
      <c r="A141" s="1"/>
      <c r="B141" s="1"/>
      <c r="C141" s="1"/>
      <c r="D141" s="1"/>
      <c r="E141" s="1"/>
      <c r="AM141" s="1"/>
      <c r="AN141" s="1"/>
      <c r="AO141" s="1"/>
      <c r="AP141" s="1"/>
    </row>
    <row r="142" spans="1:42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</row>
    <row r="143" spans="1:42" ht="25.2" x14ac:dyDescent="0.45">
      <c r="A143" s="1"/>
      <c r="B143" s="1"/>
      <c r="C143" s="1"/>
      <c r="D143" s="1"/>
      <c r="E143" s="1"/>
      <c r="F143" s="1"/>
      <c r="G143" s="1"/>
      <c r="H143" s="835" t="s">
        <v>227</v>
      </c>
      <c r="I143" s="835"/>
      <c r="J143" s="835"/>
      <c r="K143" s="835"/>
      <c r="L143" s="835"/>
      <c r="M143" s="835"/>
      <c r="N143" s="835"/>
      <c r="O143" s="835"/>
      <c r="P143" s="835"/>
      <c r="Q143" s="835"/>
      <c r="R143" s="835"/>
      <c r="S143" s="835"/>
      <c r="T143" s="835"/>
      <c r="U143" s="835"/>
      <c r="V143" s="835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</row>
    <row r="144" spans="1:42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</row>
    <row r="145" spans="1:42" x14ac:dyDescent="0.3">
      <c r="A145" s="1"/>
      <c r="B145" s="1"/>
      <c r="C145" s="1"/>
      <c r="D145" s="1"/>
      <c r="E145" s="1"/>
      <c r="AL145" s="32"/>
      <c r="AM145" s="1"/>
      <c r="AN145" s="1"/>
      <c r="AO145" s="1"/>
      <c r="AP145" s="1"/>
    </row>
    <row r="146" spans="1:42" ht="18" x14ac:dyDescent="0.35">
      <c r="A146" s="1"/>
      <c r="B146" s="1"/>
      <c r="C146" s="1"/>
      <c r="D146" s="1"/>
      <c r="E146" s="1"/>
      <c r="F146" s="25" t="s">
        <v>221</v>
      </c>
      <c r="P146" t="s">
        <v>222</v>
      </c>
      <c r="AL146" s="32"/>
      <c r="AM146" s="1"/>
      <c r="AN146" s="1"/>
      <c r="AO146" s="1"/>
      <c r="AP146" s="1"/>
    </row>
    <row r="147" spans="1:42" x14ac:dyDescent="0.3">
      <c r="A147" s="1"/>
      <c r="B147" s="1"/>
      <c r="C147" s="1"/>
      <c r="D147" s="1"/>
      <c r="E147" s="1"/>
      <c r="R147" t="s">
        <v>223</v>
      </c>
      <c r="AL147" s="32"/>
      <c r="AM147" s="1"/>
      <c r="AN147" s="1"/>
      <c r="AO147" s="1"/>
      <c r="AP147" s="1"/>
    </row>
    <row r="148" spans="1:42" ht="16.2" thickBot="1" x14ac:dyDescent="0.35">
      <c r="A148" s="1"/>
      <c r="B148" s="1"/>
      <c r="C148" s="1"/>
      <c r="D148" s="1"/>
      <c r="E148" s="1"/>
      <c r="U148" t="s">
        <v>224</v>
      </c>
      <c r="AL148" s="32"/>
      <c r="AM148" s="1"/>
      <c r="AN148" s="1"/>
      <c r="AO148" s="1"/>
      <c r="AP148" s="1"/>
    </row>
    <row r="149" spans="1:42" ht="16.2" thickBot="1" x14ac:dyDescent="0.35">
      <c r="A149" s="1"/>
      <c r="B149" s="1"/>
      <c r="C149" s="1"/>
      <c r="D149" s="1"/>
      <c r="E149" s="1"/>
      <c r="I149" s="901" t="e">
        <f>+IF(H50="","",H50)</f>
        <v>#N/A</v>
      </c>
      <c r="J149" s="902"/>
      <c r="K149" s="902"/>
      <c r="L149" s="903"/>
      <c r="AL149" s="32"/>
      <c r="AM149" s="1"/>
      <c r="AN149" s="1"/>
      <c r="AO149" s="1"/>
      <c r="AP149" s="1"/>
    </row>
    <row r="150" spans="1:42" ht="16.2" thickBot="1" x14ac:dyDescent="0.35">
      <c r="A150" s="1"/>
      <c r="B150" s="1"/>
      <c r="C150" s="1"/>
      <c r="D150" s="1"/>
      <c r="E150" s="1"/>
      <c r="AL150" s="32"/>
      <c r="AM150" s="1"/>
      <c r="AN150" s="1"/>
      <c r="AO150" s="1"/>
      <c r="AP150" s="1"/>
    </row>
    <row r="151" spans="1:42" ht="16.2" thickBot="1" x14ac:dyDescent="0.35">
      <c r="A151" s="1"/>
      <c r="B151" s="1"/>
      <c r="C151" s="1"/>
      <c r="D151" s="1"/>
      <c r="E151" s="1"/>
      <c r="L151" s="823" t="s">
        <v>225</v>
      </c>
      <c r="M151" s="824"/>
      <c r="N151" s="824"/>
      <c r="O151" s="825"/>
      <c r="P151" s="857" t="s">
        <v>6</v>
      </c>
      <c r="Q151" s="858"/>
      <c r="R151" s="858"/>
      <c r="S151" s="859"/>
      <c r="T151" s="860" t="s">
        <v>7</v>
      </c>
      <c r="U151" s="861"/>
      <c r="V151" s="861"/>
      <c r="W151" s="862"/>
      <c r="X151" s="863" t="s">
        <v>8</v>
      </c>
      <c r="Y151" s="864"/>
      <c r="Z151" s="864"/>
      <c r="AA151" s="865"/>
      <c r="AB151" s="875" t="s">
        <v>226</v>
      </c>
      <c r="AC151" s="876"/>
      <c r="AD151" s="876"/>
      <c r="AE151" s="877"/>
      <c r="AM151" s="1"/>
      <c r="AN151" s="1"/>
      <c r="AO151" s="1"/>
      <c r="AP151" s="1"/>
    </row>
    <row r="152" spans="1:42" ht="16.2" thickBot="1" x14ac:dyDescent="0.35">
      <c r="A152" s="1"/>
      <c r="B152" s="1"/>
      <c r="C152" s="1"/>
      <c r="D152" s="1"/>
      <c r="E152" s="1"/>
      <c r="L152" s="823"/>
      <c r="M152" s="824"/>
      <c r="N152" s="824"/>
      <c r="O152" s="825"/>
      <c r="P152" s="866" t="e">
        <f>+Hoja2!#REF!</f>
        <v>#REF!</v>
      </c>
      <c r="Q152" s="867"/>
      <c r="R152" s="867"/>
      <c r="S152" s="868"/>
      <c r="T152" s="869" t="e">
        <f>+Hoja2!#REF!</f>
        <v>#REF!</v>
      </c>
      <c r="U152" s="870"/>
      <c r="V152" s="870"/>
      <c r="W152" s="871"/>
      <c r="X152" s="872" t="e">
        <f>100%-P152-T152</f>
        <v>#REF!</v>
      </c>
      <c r="Y152" s="873"/>
      <c r="Z152" s="873"/>
      <c r="AA152" s="874"/>
      <c r="AB152" s="878"/>
      <c r="AC152" s="879"/>
      <c r="AD152" s="879"/>
      <c r="AE152" s="880"/>
      <c r="AM152" s="1"/>
      <c r="AN152" s="1"/>
      <c r="AO152" s="1"/>
      <c r="AP152" s="1"/>
    </row>
    <row r="153" spans="1:42" ht="16.2" thickBot="1" x14ac:dyDescent="0.35">
      <c r="A153" s="1"/>
      <c r="B153" s="1"/>
      <c r="C153" s="1"/>
      <c r="D153" s="1"/>
      <c r="E153" s="1"/>
      <c r="L153" s="823" t="s">
        <v>11</v>
      </c>
      <c r="M153" s="824"/>
      <c r="N153" s="824"/>
      <c r="O153" s="825"/>
      <c r="P153" s="826" t="e">
        <f>+LOOKUP(AI26,Hoja2!A5:A549,Hoja2!#REF!)</f>
        <v>#REF!</v>
      </c>
      <c r="Q153" s="827"/>
      <c r="R153" s="827"/>
      <c r="S153" s="828"/>
      <c r="T153" s="829" t="e">
        <f>+LOOKUP(AI26,Hoja2!A5:A549,Hoja2!#REF!)</f>
        <v>#REF!</v>
      </c>
      <c r="U153" s="830"/>
      <c r="V153" s="830"/>
      <c r="W153" s="831"/>
      <c r="X153" s="832" t="e">
        <f>+IF(T153=0,0,2)+IF(T153=0,0,IF(P153=0,0,IF(P153&lt;3,1,2)))</f>
        <v>#REF!</v>
      </c>
      <c r="Y153" s="833"/>
      <c r="Z153" s="833"/>
      <c r="AA153" s="834"/>
      <c r="AB153" s="854" t="e">
        <f>+P153*P$152+T153*T$152+X153*X$152</f>
        <v>#REF!</v>
      </c>
      <c r="AC153" s="855"/>
      <c r="AD153" s="855"/>
      <c r="AE153" s="856"/>
      <c r="AF153" s="659" t="e">
        <f>+CHOOSE(IF(AB153&lt;1,1,AB153+0.7),"NO REFORZÓ","NO ALCANZA LOS LOGROS","SUPERA LOS LOGROS")</f>
        <v>#REF!</v>
      </c>
      <c r="AG153" s="660"/>
      <c r="AH153" s="660"/>
      <c r="AI153" s="38"/>
      <c r="AJ153" s="38"/>
      <c r="AM153" s="1"/>
      <c r="AN153" s="1"/>
      <c r="AO153" s="1"/>
      <c r="AP153" s="1"/>
    </row>
    <row r="154" spans="1:42" ht="16.2" thickBot="1" x14ac:dyDescent="0.35">
      <c r="A154" s="1"/>
      <c r="B154" s="1"/>
      <c r="C154" s="1"/>
      <c r="D154" s="1"/>
      <c r="E154" s="1"/>
      <c r="L154" s="823"/>
      <c r="M154" s="824"/>
      <c r="N154" s="824"/>
      <c r="O154" s="825"/>
      <c r="P154" s="805" t="e">
        <f>+IF(P153=0,"",CHOOSE(IF(P153&lt;1,1,IF(P153&gt;4.6,P153+0.3,P153)),"Bj","Bj","Bs","A","S"))</f>
        <v>#REF!</v>
      </c>
      <c r="Q154" s="806"/>
      <c r="R154" s="806"/>
      <c r="S154" s="807"/>
      <c r="T154" s="808" t="e">
        <f>+IF(T153=0,"",CHOOSE(IF(T153&lt;1,1,IF(T153&gt;4.6,T153+0.3,T153)),"Bj","Bj","Bs","A","S"))</f>
        <v>#REF!</v>
      </c>
      <c r="U154" s="809"/>
      <c r="V154" s="809"/>
      <c r="W154" s="810"/>
      <c r="X154" s="811" t="e">
        <f t="shared" ref="X154" si="16">+IF(X153=0,"",CHOOSE(IF(X153&lt;1,1,IF(X153&gt;4.6,X153+0.3,X153)),"Bj","Bj","Bs","A","S"))</f>
        <v>#REF!</v>
      </c>
      <c r="Y154" s="812"/>
      <c r="Z154" s="812"/>
      <c r="AA154" s="813"/>
      <c r="AB154" s="814" t="e">
        <f t="shared" ref="AB154" si="17">+IF(AB153=0,"",CHOOSE(IF(AB153&lt;1,1,IF(AB153&gt;4.6,AB153+0.3,AB153)),"Bj","Bj","Bs","A","S"))</f>
        <v>#REF!</v>
      </c>
      <c r="AC154" s="815"/>
      <c r="AD154" s="815"/>
      <c r="AE154" s="816"/>
      <c r="AF154" s="659"/>
      <c r="AG154" s="660"/>
      <c r="AH154" s="660"/>
      <c r="AM154" s="1"/>
      <c r="AN154" s="1"/>
      <c r="AO154" s="1"/>
      <c r="AP154" s="1"/>
    </row>
    <row r="155" spans="1:42" ht="16.2" thickBot="1" x14ac:dyDescent="0.35">
      <c r="A155" s="1"/>
      <c r="B155" s="1"/>
      <c r="C155" s="1"/>
      <c r="D155" s="1"/>
      <c r="E155" s="1"/>
      <c r="L155" s="823" t="s">
        <v>16</v>
      </c>
      <c r="M155" s="824"/>
      <c r="N155" s="824"/>
      <c r="O155" s="825"/>
      <c r="P155" s="826" t="e">
        <f>+LOOKUP(AI26,Hoja2!A5:A549,Hoja2!#REF!)</f>
        <v>#REF!</v>
      </c>
      <c r="Q155" s="827"/>
      <c r="R155" s="827"/>
      <c r="S155" s="828"/>
      <c r="T155" s="829" t="e">
        <f>+LOOKUP(AI26,Hoja2!A5:A549,Hoja2!#REF!)</f>
        <v>#REF!</v>
      </c>
      <c r="U155" s="830"/>
      <c r="V155" s="830"/>
      <c r="W155" s="831"/>
      <c r="X155" s="832" t="e">
        <f>+IF(T155=0,0,2)+IF(T155=0,0,IF(P155=0,0,IF(P155&lt;3,1,2)))</f>
        <v>#REF!</v>
      </c>
      <c r="Y155" s="833"/>
      <c r="Z155" s="833"/>
      <c r="AA155" s="834"/>
      <c r="AB155" s="802" t="e">
        <f>+P155*P$152+T155*T$152+X155*X$152</f>
        <v>#REF!</v>
      </c>
      <c r="AC155" s="803"/>
      <c r="AD155" s="803"/>
      <c r="AE155" s="804"/>
      <c r="AF155" s="659" t="e">
        <f>+CHOOSE(IF(AB155&lt;1,1,AB155+0.7),"NO REFORZÓ","NO ALCANZA LOS LOGROS","SUPERA LOS LOGROS")</f>
        <v>#REF!</v>
      </c>
      <c r="AG155" s="660"/>
      <c r="AH155" s="660"/>
      <c r="AI155" s="31"/>
      <c r="AJ155" s="31"/>
      <c r="AM155" s="1"/>
      <c r="AN155" s="1"/>
      <c r="AO155" s="1"/>
      <c r="AP155" s="1"/>
    </row>
    <row r="156" spans="1:42" ht="16.2" thickBot="1" x14ac:dyDescent="0.35">
      <c r="A156" s="1"/>
      <c r="B156" s="1"/>
      <c r="C156" s="1"/>
      <c r="D156" s="1"/>
      <c r="E156" s="1"/>
      <c r="L156" s="823"/>
      <c r="M156" s="824"/>
      <c r="N156" s="824"/>
      <c r="O156" s="825"/>
      <c r="P156" s="805" t="e">
        <f>+IF(P155=0,"",CHOOSE(IF(P155&lt;1,1,IF(P155&gt;4.6,P155+0.3,P155)),"Bj","Bj","Bs","A","S"))</f>
        <v>#REF!</v>
      </c>
      <c r="Q156" s="806"/>
      <c r="R156" s="806"/>
      <c r="S156" s="807"/>
      <c r="T156" s="808" t="e">
        <f>+IF(T155=0,"",CHOOSE(IF(T155&lt;1,1,IF(T155&gt;4.6,T155+0.3,T155)),"Bj","Bj","Bs","A","S"))</f>
        <v>#REF!</v>
      </c>
      <c r="U156" s="809"/>
      <c r="V156" s="809"/>
      <c r="W156" s="810"/>
      <c r="X156" s="811" t="e">
        <f t="shared" ref="X156" si="18">+IF(X155=0,"",CHOOSE(IF(X155&lt;1,1,IF(X155&gt;4.6,X155+0.3,X155)),"Bj","Bj","Bs","A","S"))</f>
        <v>#REF!</v>
      </c>
      <c r="Y156" s="812"/>
      <c r="Z156" s="812"/>
      <c r="AA156" s="813"/>
      <c r="AB156" s="814" t="e">
        <f t="shared" ref="AB156" si="19">+IF(AB155=0,"",CHOOSE(IF(AB155&lt;1,1,IF(AB155&gt;4.6,AB155+0.3,AB155)),"Bj","Bj","Bs","A","S"))</f>
        <v>#REF!</v>
      </c>
      <c r="AC156" s="815"/>
      <c r="AD156" s="815"/>
      <c r="AE156" s="816"/>
      <c r="AF156" s="659"/>
      <c r="AG156" s="660"/>
      <c r="AH156" s="660"/>
      <c r="AM156" s="1"/>
      <c r="AN156" s="1"/>
      <c r="AO156" s="1"/>
      <c r="AP156" s="1"/>
    </row>
    <row r="157" spans="1:42" ht="16.2" customHeight="1" thickBot="1" x14ac:dyDescent="0.35">
      <c r="A157" s="1"/>
      <c r="B157" s="1"/>
      <c r="C157" s="1"/>
      <c r="D157" s="1"/>
      <c r="E157" s="1"/>
      <c r="L157" s="823" t="s">
        <v>17</v>
      </c>
      <c r="M157" s="824"/>
      <c r="N157" s="824"/>
      <c r="O157" s="825"/>
      <c r="P157" s="826" t="e">
        <f>+LOOKUP(AI26,Hoja2!A5:A549,Hoja2!#REF!)</f>
        <v>#REF!</v>
      </c>
      <c r="Q157" s="827"/>
      <c r="R157" s="827"/>
      <c r="S157" s="828"/>
      <c r="T157" s="829" t="e">
        <f>+LOOKUP(AI26,Hoja2!A5:A549,Hoja2!#REF!)</f>
        <v>#REF!</v>
      </c>
      <c r="U157" s="830"/>
      <c r="V157" s="830"/>
      <c r="W157" s="831"/>
      <c r="X157" s="832" t="e">
        <f>+IF(T157=0,0,2)+IF(T157=0,0,IF(P157=0,0,IF(P157&lt;3,1,2)))</f>
        <v>#REF!</v>
      </c>
      <c r="Y157" s="833"/>
      <c r="Z157" s="833"/>
      <c r="AA157" s="834"/>
      <c r="AB157" s="802" t="e">
        <f>+P157*P$152+T157*T$152+X157*X$152</f>
        <v>#REF!</v>
      </c>
      <c r="AC157" s="803"/>
      <c r="AD157" s="803"/>
      <c r="AE157" s="804"/>
      <c r="AF157" s="659" t="e">
        <f>+CHOOSE(IF(AB157&lt;1,1,AB157+0.7),"NO REFORZÓ","NO ALCANZA LOS LOGROS","SUPERA LOS LOGROS")</f>
        <v>#REF!</v>
      </c>
      <c r="AG157" s="660"/>
      <c r="AH157" s="660"/>
      <c r="AI157" s="31"/>
      <c r="AJ157" s="31"/>
      <c r="AM157" s="1"/>
      <c r="AN157" s="1"/>
      <c r="AO157" s="1"/>
      <c r="AP157" s="1"/>
    </row>
    <row r="158" spans="1:42" ht="16.2" customHeight="1" thickBot="1" x14ac:dyDescent="0.35">
      <c r="A158" s="1"/>
      <c r="B158" s="1"/>
      <c r="C158" s="1"/>
      <c r="D158" s="1"/>
      <c r="E158" s="1"/>
      <c r="L158" s="823"/>
      <c r="M158" s="824"/>
      <c r="N158" s="824"/>
      <c r="O158" s="825"/>
      <c r="P158" s="805" t="e">
        <f>+IF(P157=0,"",CHOOSE(IF(P157&lt;1,1,IF(P157&gt;4.6,P157+0.3,P157)),"Bj","Bj","Bs","A","S"))</f>
        <v>#REF!</v>
      </c>
      <c r="Q158" s="806"/>
      <c r="R158" s="806"/>
      <c r="S158" s="807"/>
      <c r="T158" s="808" t="e">
        <f>+IF(T157=0,"",CHOOSE(IF(T157&lt;1,1,IF(T157&gt;4.6,T157+0.3,T157)),"Bj","Bj","Bs","A","S"))</f>
        <v>#REF!</v>
      </c>
      <c r="U158" s="809"/>
      <c r="V158" s="809"/>
      <c r="W158" s="810"/>
      <c r="X158" s="811" t="e">
        <f t="shared" ref="X158" si="20">+IF(X157=0,"",CHOOSE(IF(X157&lt;1,1,IF(X157&gt;4.6,X157+0.3,X157)),"Bj","Bj","Bs","A","S"))</f>
        <v>#REF!</v>
      </c>
      <c r="Y158" s="812"/>
      <c r="Z158" s="812"/>
      <c r="AA158" s="813"/>
      <c r="AB158" s="814" t="e">
        <f t="shared" ref="AB158" si="21">+IF(AB157=0,"",CHOOSE(IF(AB157&lt;1,1,IF(AB157&gt;4.6,AB157+0.3,AB157)),"Bj","Bj","Bs","A","S"))</f>
        <v>#REF!</v>
      </c>
      <c r="AC158" s="815"/>
      <c r="AD158" s="815"/>
      <c r="AE158" s="816"/>
      <c r="AF158" s="659"/>
      <c r="AG158" s="660"/>
      <c r="AH158" s="660"/>
      <c r="AM158" s="1"/>
      <c r="AN158" s="1"/>
      <c r="AO158" s="1"/>
      <c r="AP158" s="1"/>
    </row>
    <row r="159" spans="1:42" ht="16.2" customHeight="1" thickBot="1" x14ac:dyDescent="0.35">
      <c r="A159" s="1"/>
      <c r="B159" s="1"/>
      <c r="C159" s="1"/>
      <c r="D159" s="1"/>
      <c r="E159" s="1"/>
      <c r="L159" s="823" t="s">
        <v>18</v>
      </c>
      <c r="M159" s="824"/>
      <c r="N159" s="824"/>
      <c r="O159" s="825"/>
      <c r="P159" s="826" t="e">
        <f>+LOOKUP(AI26,Hoja2!A5:A549,Hoja2!#REF!)</f>
        <v>#REF!</v>
      </c>
      <c r="Q159" s="827"/>
      <c r="R159" s="827"/>
      <c r="S159" s="828"/>
      <c r="T159" s="829" t="e">
        <f>+LOOKUP(AI26,Hoja2!A5:A549,Hoja2!#REF!)</f>
        <v>#REF!</v>
      </c>
      <c r="U159" s="830"/>
      <c r="V159" s="830"/>
      <c r="W159" s="831"/>
      <c r="X159" s="832" t="e">
        <f>+IF(T159=0,0,2)+IF(T159=0,0,IF(P159=0,0,IF(P159&lt;3,1,2)))</f>
        <v>#REF!</v>
      </c>
      <c r="Y159" s="833"/>
      <c r="Z159" s="833"/>
      <c r="AA159" s="834"/>
      <c r="AB159" s="802" t="e">
        <f>+P159*P$152+T159*T$152+X159*X$152</f>
        <v>#REF!</v>
      </c>
      <c r="AC159" s="803"/>
      <c r="AD159" s="803"/>
      <c r="AE159" s="804"/>
      <c r="AF159" s="659" t="e">
        <f>+CHOOSE(IF(AB159&lt;1,1,AB159+0.7),"NO REFORZÓ","NO ALCANZA LOS LOGROS","SUPERA LOS LOGROS")</f>
        <v>#REF!</v>
      </c>
      <c r="AG159" s="660"/>
      <c r="AH159" s="660"/>
      <c r="AI159" s="31"/>
      <c r="AJ159" s="31"/>
      <c r="AM159" s="1"/>
      <c r="AN159" s="1"/>
      <c r="AO159" s="1"/>
      <c r="AP159" s="1"/>
    </row>
    <row r="160" spans="1:42" ht="16.2" customHeight="1" thickBot="1" x14ac:dyDescent="0.35">
      <c r="A160" s="1"/>
      <c r="B160" s="1"/>
      <c r="C160" s="1"/>
      <c r="D160" s="1"/>
      <c r="E160" s="1"/>
      <c r="L160" s="823"/>
      <c r="M160" s="824"/>
      <c r="N160" s="824"/>
      <c r="O160" s="825"/>
      <c r="P160" s="851" t="e">
        <f>+IF(P159=0,"",CHOOSE(IF(P159&lt;1,1,IF(P159&gt;4.6,P159+0.3,P159)),"Bj","Bj","Bs","A","S"))</f>
        <v>#REF!</v>
      </c>
      <c r="Q160" s="852"/>
      <c r="R160" s="852"/>
      <c r="S160" s="853"/>
      <c r="T160" s="808" t="e">
        <f>+IF(T159=0,"",CHOOSE(IF(T159&lt;1,1,IF(T159&gt;4.6,T159+0.3,T159)),"Bj","Bj","Bs","A","S"))</f>
        <v>#REF!</v>
      </c>
      <c r="U160" s="809"/>
      <c r="V160" s="809"/>
      <c r="W160" s="810"/>
      <c r="X160" s="811" t="e">
        <f t="shared" ref="X160" si="22">+IF(X159=0,"",CHOOSE(IF(X159&lt;1,1,IF(X159&gt;4.6,X159+0.3,X159)),"Bj","Bj","Bs","A","S"))</f>
        <v>#REF!</v>
      </c>
      <c r="Y160" s="812"/>
      <c r="Z160" s="812"/>
      <c r="AA160" s="813"/>
      <c r="AB160" s="814" t="e">
        <f t="shared" ref="AB160" si="23">+IF(AB159=0,"",CHOOSE(IF(AB159&lt;1,1,IF(AB159&gt;4.6,AB159+0.3,AB159)),"Bj","Bj","Bs","A","S"))</f>
        <v>#REF!</v>
      </c>
      <c r="AC160" s="815"/>
      <c r="AD160" s="815"/>
      <c r="AE160" s="816"/>
      <c r="AF160" s="659"/>
      <c r="AG160" s="660"/>
      <c r="AH160" s="660"/>
      <c r="AM160" s="1"/>
      <c r="AN160" s="1"/>
      <c r="AO160" s="1"/>
      <c r="AP160" s="1"/>
    </row>
    <row r="161" spans="1:42" ht="16.2" customHeight="1" thickBot="1" x14ac:dyDescent="0.35">
      <c r="A161" s="1"/>
      <c r="B161" s="1"/>
      <c r="C161" s="1"/>
      <c r="D161" s="1"/>
      <c r="E161" s="1"/>
      <c r="L161" s="26"/>
      <c r="M161" s="26"/>
      <c r="N161" s="26"/>
      <c r="O161" s="26"/>
      <c r="P161" s="27"/>
      <c r="Q161" s="27"/>
      <c r="R161" s="27"/>
      <c r="S161" s="27"/>
      <c r="T161" s="28"/>
      <c r="U161" s="28"/>
      <c r="V161" s="28"/>
      <c r="W161" s="28"/>
      <c r="X161" s="29"/>
      <c r="Y161" s="29"/>
      <c r="Z161" s="29"/>
      <c r="AA161" s="29"/>
      <c r="AB161" s="848" t="e">
        <f>+AB153+AB155+AB157+AB159</f>
        <v>#REF!</v>
      </c>
      <c r="AC161" s="849"/>
      <c r="AD161" s="849"/>
      <c r="AE161" s="850"/>
      <c r="AM161" s="1"/>
      <c r="AN161" s="1"/>
      <c r="AO161" s="1"/>
      <c r="AP161" s="1"/>
    </row>
    <row r="162" spans="1:42" ht="16.2" customHeight="1" thickBot="1" x14ac:dyDescent="0.35">
      <c r="A162" s="1"/>
      <c r="B162" s="1"/>
      <c r="C162" s="1"/>
      <c r="D162" s="1"/>
      <c r="E162" s="1"/>
      <c r="L162" s="26"/>
      <c r="M162" s="26"/>
      <c r="N162" s="26"/>
      <c r="O162" s="26"/>
      <c r="P162" s="27"/>
      <c r="Q162" s="27"/>
      <c r="R162" s="27"/>
      <c r="S162" s="27"/>
      <c r="T162" s="28"/>
      <c r="U162" s="28"/>
      <c r="V162" s="28"/>
      <c r="W162" s="28"/>
      <c r="X162" s="29"/>
      <c r="Y162" s="29"/>
      <c r="Z162" s="29"/>
      <c r="AA162" s="29"/>
      <c r="AB162" s="30"/>
      <c r="AC162" s="30"/>
      <c r="AD162" s="30"/>
      <c r="AE162" s="30"/>
      <c r="AM162" s="1"/>
      <c r="AN162" s="1"/>
      <c r="AO162" s="1"/>
      <c r="AP162" s="1"/>
    </row>
    <row r="163" spans="1:42" ht="16.2" customHeight="1" thickBot="1" x14ac:dyDescent="0.4">
      <c r="A163" s="1"/>
      <c r="B163" s="1"/>
      <c r="C163" s="1"/>
      <c r="D163" s="1"/>
      <c r="E163" s="1"/>
      <c r="I163" s="845" t="e">
        <f>+IF(H78="","",H78)</f>
        <v>#N/A</v>
      </c>
      <c r="J163" s="846"/>
      <c r="K163" s="846"/>
      <c r="L163" s="847"/>
      <c r="AM163" s="1"/>
      <c r="AN163" s="1"/>
      <c r="AO163" s="1"/>
      <c r="AP163" s="1"/>
    </row>
    <row r="164" spans="1:42" ht="16.2" customHeight="1" thickBot="1" x14ac:dyDescent="0.35">
      <c r="A164" s="1"/>
      <c r="B164" s="1"/>
      <c r="C164" s="1"/>
      <c r="D164" s="1"/>
      <c r="E164" s="1"/>
      <c r="AM164" s="1"/>
      <c r="AN164" s="1"/>
      <c r="AO164" s="1"/>
      <c r="AP164" s="1"/>
    </row>
    <row r="165" spans="1:42" ht="16.2" customHeight="1" thickBot="1" x14ac:dyDescent="0.35">
      <c r="A165" s="1"/>
      <c r="B165" s="1"/>
      <c r="C165" s="1"/>
      <c r="D165" s="1"/>
      <c r="E165" s="1"/>
      <c r="L165" s="823" t="str">
        <f>+L151</f>
        <v>PERIODO</v>
      </c>
      <c r="M165" s="824"/>
      <c r="N165" s="824"/>
      <c r="O165" s="825"/>
      <c r="P165" s="857" t="str">
        <f>+P151</f>
        <v>COGNITIVO</v>
      </c>
      <c r="Q165" s="858"/>
      <c r="R165" s="858"/>
      <c r="S165" s="859"/>
      <c r="T165" s="860" t="str">
        <f>+T151</f>
        <v>PROCEDIMENTAL</v>
      </c>
      <c r="U165" s="861"/>
      <c r="V165" s="861"/>
      <c r="W165" s="862"/>
      <c r="X165" s="863" t="str">
        <f>+X151</f>
        <v>ACTITUDINAL</v>
      </c>
      <c r="Y165" s="864"/>
      <c r="Z165" s="864"/>
      <c r="AA165" s="865"/>
      <c r="AB165" s="875" t="str">
        <f>+AB151</f>
        <v>DEFINITIVA</v>
      </c>
      <c r="AC165" s="876"/>
      <c r="AD165" s="876"/>
      <c r="AE165" s="877"/>
      <c r="AM165" s="1"/>
      <c r="AN165" s="1"/>
      <c r="AO165" s="1"/>
      <c r="AP165" s="1"/>
    </row>
    <row r="166" spans="1:42" ht="16.2" customHeight="1" thickBot="1" x14ac:dyDescent="0.35">
      <c r="A166" s="1"/>
      <c r="B166" s="1"/>
      <c r="C166" s="1"/>
      <c r="D166" s="1"/>
      <c r="E166" s="1"/>
      <c r="L166" s="823"/>
      <c r="M166" s="824"/>
      <c r="N166" s="824"/>
      <c r="O166" s="825"/>
      <c r="P166" s="866" t="e">
        <f>+P152</f>
        <v>#REF!</v>
      </c>
      <c r="Q166" s="867"/>
      <c r="R166" s="867"/>
      <c r="S166" s="868"/>
      <c r="T166" s="869" t="e">
        <f>+T152</f>
        <v>#REF!</v>
      </c>
      <c r="U166" s="870"/>
      <c r="V166" s="870"/>
      <c r="W166" s="871"/>
      <c r="X166" s="872" t="e">
        <f>+X152</f>
        <v>#REF!</v>
      </c>
      <c r="Y166" s="873"/>
      <c r="Z166" s="873"/>
      <c r="AA166" s="874"/>
      <c r="AB166" s="878"/>
      <c r="AC166" s="879"/>
      <c r="AD166" s="879"/>
      <c r="AE166" s="880"/>
      <c r="AM166" s="1"/>
      <c r="AN166" s="1"/>
      <c r="AO166" s="1"/>
      <c r="AP166" s="1"/>
    </row>
    <row r="167" spans="1:42" ht="16.2" thickBot="1" x14ac:dyDescent="0.35">
      <c r="A167" s="1"/>
      <c r="B167" s="1"/>
      <c r="C167" s="1"/>
      <c r="D167" s="1"/>
      <c r="E167" s="1"/>
      <c r="L167" s="823" t="str">
        <f>+L153</f>
        <v>UNO</v>
      </c>
      <c r="M167" s="824"/>
      <c r="N167" s="824"/>
      <c r="O167" s="825"/>
      <c r="P167" s="826" t="e">
        <f>+LOOKUP(AI26,Hoja2!A5:A549,Hoja2!#REF!)</f>
        <v>#REF!</v>
      </c>
      <c r="Q167" s="827"/>
      <c r="R167" s="827"/>
      <c r="S167" s="828"/>
      <c r="T167" s="829" t="e">
        <f>+LOOKUP(AI26,Hoja2!A5:A549,Hoja2!#REF!)</f>
        <v>#REF!</v>
      </c>
      <c r="U167" s="830"/>
      <c r="V167" s="830"/>
      <c r="W167" s="831"/>
      <c r="X167" s="832" t="e">
        <f>+IF(T167=0,0,2)+IF(T167=0,0,IF(P167=0,0,IF(P167&lt;3,1,2)))</f>
        <v>#REF!</v>
      </c>
      <c r="Y167" s="833"/>
      <c r="Z167" s="833"/>
      <c r="AA167" s="834"/>
      <c r="AB167" s="854" t="e">
        <f>+P167*P$152+T167*T$152+X167*X$152</f>
        <v>#REF!</v>
      </c>
      <c r="AC167" s="855"/>
      <c r="AD167" s="855"/>
      <c r="AE167" s="856"/>
      <c r="AF167" s="670" t="e">
        <f>+CHOOSE(IF(AB167&lt;1,1,AB167+0.7),"NO REFORZO","NO ALCANZA LOS LOGROS","SUPERA LOS LOGROS")</f>
        <v>#REF!</v>
      </c>
      <c r="AG167" s="671"/>
      <c r="AH167" s="671"/>
      <c r="AM167" s="1"/>
      <c r="AN167" s="1"/>
      <c r="AO167" s="1"/>
      <c r="AP167" s="1"/>
    </row>
    <row r="168" spans="1:42" ht="16.2" thickBot="1" x14ac:dyDescent="0.35">
      <c r="A168" s="1"/>
      <c r="B168" s="1"/>
      <c r="C168" s="1"/>
      <c r="D168" s="1"/>
      <c r="E168" s="1"/>
      <c r="L168" s="823"/>
      <c r="M168" s="824"/>
      <c r="N168" s="824"/>
      <c r="O168" s="825"/>
      <c r="P168" s="805" t="e">
        <f>+IF(P167=0,"",CHOOSE(IF(P167&lt;1,1,IF(P167&gt;4.6,P167+0.3,P167)),"Bj","Bj","Bs","A","S"))</f>
        <v>#REF!</v>
      </c>
      <c r="Q168" s="806"/>
      <c r="R168" s="806"/>
      <c r="S168" s="807"/>
      <c r="T168" s="808" t="e">
        <f>+IF(T167=0,"",CHOOSE(IF(T167&lt;1,1,IF(T167&gt;4.6,T167+0.3,T167)),"Bj","Bj","Bs","A","S"))</f>
        <v>#REF!</v>
      </c>
      <c r="U168" s="809"/>
      <c r="V168" s="809"/>
      <c r="W168" s="810"/>
      <c r="X168" s="811" t="e">
        <f t="shared" ref="X168" si="24">+IF(X167=0,"",CHOOSE(IF(X167&lt;1,1,IF(X167&gt;4.6,X167+0.3,X167)),"Bj","Bj","Bs","A","S"))</f>
        <v>#REF!</v>
      </c>
      <c r="Y168" s="812"/>
      <c r="Z168" s="812"/>
      <c r="AA168" s="813"/>
      <c r="AB168" s="814" t="e">
        <f t="shared" ref="AB168" si="25">+IF(AB167=0,"",CHOOSE(IF(AB167&lt;1,1,IF(AB167&gt;4.6,AB167+0.3,AB167)),"Bj","Bj","Bs","A","S"))</f>
        <v>#REF!</v>
      </c>
      <c r="AC168" s="815"/>
      <c r="AD168" s="815"/>
      <c r="AE168" s="816"/>
      <c r="AF168" s="670"/>
      <c r="AG168" s="671"/>
      <c r="AH168" s="671"/>
      <c r="AM168" s="1"/>
      <c r="AN168" s="1"/>
      <c r="AO168" s="1"/>
      <c r="AP168" s="1"/>
    </row>
    <row r="169" spans="1:42" ht="16.2" thickBot="1" x14ac:dyDescent="0.35">
      <c r="A169" s="1"/>
      <c r="B169" s="1"/>
      <c r="C169" s="1"/>
      <c r="D169" s="1"/>
      <c r="E169" s="1"/>
      <c r="L169" s="823" t="str">
        <f>+L155</f>
        <v>DOS</v>
      </c>
      <c r="M169" s="824"/>
      <c r="N169" s="824"/>
      <c r="O169" s="825"/>
      <c r="P169" s="826" t="e">
        <f>+LOOKUP(AI26,Hoja2!A5:A549,Hoja2!#REF!)</f>
        <v>#REF!</v>
      </c>
      <c r="Q169" s="827"/>
      <c r="R169" s="827"/>
      <c r="S169" s="828"/>
      <c r="T169" s="829" t="e">
        <f>+LOOKUP(AI26,Hoja2!A5:A549,Hoja2!#REF!)</f>
        <v>#REF!</v>
      </c>
      <c r="U169" s="830"/>
      <c r="V169" s="830"/>
      <c r="W169" s="831"/>
      <c r="X169" s="832" t="e">
        <f>+IF(T169=0,0,2)+IF(T169=0,0,IF(P169=0,0,IF(P169&lt;3,1,2)))</f>
        <v>#REF!</v>
      </c>
      <c r="Y169" s="833"/>
      <c r="Z169" s="833"/>
      <c r="AA169" s="834"/>
      <c r="AB169" s="854" t="e">
        <f>+P169*P$152+T169*T$152+X169*X$152</f>
        <v>#REF!</v>
      </c>
      <c r="AC169" s="855"/>
      <c r="AD169" s="855"/>
      <c r="AE169" s="856"/>
      <c r="AF169" s="670" t="e">
        <f>+CHOOSE(IF(AB169&lt;1,1,AB169+0.7),"NO REFORZO","NO ALCANZA LOS LOGROS","SUPERA LOS LOGROS")</f>
        <v>#REF!</v>
      </c>
      <c r="AG169" s="671"/>
      <c r="AH169" s="671"/>
      <c r="AM169" s="1"/>
      <c r="AN169" s="1"/>
      <c r="AO169" s="1"/>
      <c r="AP169" s="1"/>
    </row>
    <row r="170" spans="1:42" ht="16.2" thickBot="1" x14ac:dyDescent="0.35">
      <c r="A170" s="1"/>
      <c r="B170" s="1"/>
      <c r="C170" s="1"/>
      <c r="D170" s="1"/>
      <c r="E170" s="1"/>
      <c r="L170" s="823"/>
      <c r="M170" s="824"/>
      <c r="N170" s="824"/>
      <c r="O170" s="825"/>
      <c r="P170" s="805" t="e">
        <f>+IF(P169=0,"",CHOOSE(IF(P169&lt;1,1,IF(P169&gt;4.6,P169+0.3,P169)),"Bj","Bj","Bs","A","S"))</f>
        <v>#REF!</v>
      </c>
      <c r="Q170" s="806"/>
      <c r="R170" s="806"/>
      <c r="S170" s="807"/>
      <c r="T170" s="808" t="e">
        <f>+IF(T169=0,"",CHOOSE(IF(T169&lt;1,1,IF(T169&gt;4.6,T169+0.3,T169)),"Bj","Bj","Bs","A","S"))</f>
        <v>#REF!</v>
      </c>
      <c r="U170" s="809"/>
      <c r="V170" s="809"/>
      <c r="W170" s="810"/>
      <c r="X170" s="811" t="e">
        <f t="shared" ref="X170" si="26">+IF(X169=0,"",CHOOSE(IF(X169&lt;1,1,IF(X169&gt;4.6,X169+0.3,X169)),"Bj","Bj","Bs","A","S"))</f>
        <v>#REF!</v>
      </c>
      <c r="Y170" s="812"/>
      <c r="Z170" s="812"/>
      <c r="AA170" s="813"/>
      <c r="AB170" s="814" t="e">
        <f t="shared" ref="AB170" si="27">+IF(AB169=0,"",CHOOSE(IF(AB169&lt;1,1,IF(AB169&gt;4.6,AB169+0.3,AB169)),"Bj","Bj","Bs","A","S"))</f>
        <v>#REF!</v>
      </c>
      <c r="AC170" s="815"/>
      <c r="AD170" s="815"/>
      <c r="AE170" s="816"/>
      <c r="AF170" s="670"/>
      <c r="AG170" s="671"/>
      <c r="AH170" s="671"/>
      <c r="AM170" s="1"/>
      <c r="AN170" s="1"/>
      <c r="AO170" s="1"/>
      <c r="AP170" s="1"/>
    </row>
    <row r="171" spans="1:42" ht="16.2" customHeight="1" thickBot="1" x14ac:dyDescent="0.35">
      <c r="A171" s="1"/>
      <c r="B171" s="1"/>
      <c r="C171" s="1"/>
      <c r="D171" s="1"/>
      <c r="E171" s="1"/>
      <c r="L171" s="823" t="str">
        <f>+L157</f>
        <v>TRES</v>
      </c>
      <c r="M171" s="824"/>
      <c r="N171" s="824"/>
      <c r="O171" s="825"/>
      <c r="P171" s="826" t="e">
        <f>+LOOKUP(AI26,Hoja2!A5:A549,Hoja2!#REF!)</f>
        <v>#REF!</v>
      </c>
      <c r="Q171" s="827"/>
      <c r="R171" s="827"/>
      <c r="S171" s="828"/>
      <c r="T171" s="829" t="e">
        <f>+LOOKUP(AI26,Hoja2!A5:A549,Hoja2!#REF!)</f>
        <v>#REF!</v>
      </c>
      <c r="U171" s="830"/>
      <c r="V171" s="830"/>
      <c r="W171" s="831"/>
      <c r="X171" s="832" t="e">
        <f>+IF(T171=0,0,2)+IF(T171=0,0,IF(P171=0,0,IF(P171&lt;3,1,2)))</f>
        <v>#REF!</v>
      </c>
      <c r="Y171" s="833"/>
      <c r="Z171" s="833"/>
      <c r="AA171" s="834"/>
      <c r="AB171" s="854" t="e">
        <f>+P171*P$152+T171*T$152+X171*X$152</f>
        <v>#REF!</v>
      </c>
      <c r="AC171" s="855"/>
      <c r="AD171" s="855"/>
      <c r="AE171" s="856"/>
      <c r="AF171" s="670" t="e">
        <f>+CHOOSE(IF(AB171&lt;1,1,AB171+0.7),"NO REFORZO","NO ALCANZA LOS LOGROS","SUPERA LOS LOGROS")</f>
        <v>#REF!</v>
      </c>
      <c r="AG171" s="671"/>
      <c r="AH171" s="671"/>
      <c r="AM171" s="1"/>
      <c r="AN171" s="1"/>
      <c r="AO171" s="1"/>
      <c r="AP171" s="1"/>
    </row>
    <row r="172" spans="1:42" ht="16.2" customHeight="1" thickBot="1" x14ac:dyDescent="0.35">
      <c r="A172" s="1"/>
      <c r="B172" s="1"/>
      <c r="C172" s="1"/>
      <c r="D172" s="1"/>
      <c r="E172" s="1"/>
      <c r="L172" s="823"/>
      <c r="M172" s="824"/>
      <c r="N172" s="824"/>
      <c r="O172" s="825"/>
      <c r="P172" s="805" t="e">
        <f>+IF(P171=0,"",CHOOSE(IF(P171&lt;1,1,IF(P171&gt;4.6,P171+0.3,P171)),"Bj","Bj","Bs","A","S"))</f>
        <v>#REF!</v>
      </c>
      <c r="Q172" s="806"/>
      <c r="R172" s="806"/>
      <c r="S172" s="807"/>
      <c r="T172" s="808" t="e">
        <f>+IF(T171=0,"",CHOOSE(IF(T171&lt;1,1,IF(T171&gt;4.6,T171+0.3,T171)),"Bj","Bj","Bs","A","S"))</f>
        <v>#REF!</v>
      </c>
      <c r="U172" s="809"/>
      <c r="V172" s="809"/>
      <c r="W172" s="810"/>
      <c r="X172" s="811" t="e">
        <f t="shared" ref="X172" si="28">+IF(X171=0,"",CHOOSE(IF(X171&lt;1,1,IF(X171&gt;4.6,X171+0.3,X171)),"Bj","Bj","Bs","A","S"))</f>
        <v>#REF!</v>
      </c>
      <c r="Y172" s="812"/>
      <c r="Z172" s="812"/>
      <c r="AA172" s="813"/>
      <c r="AB172" s="814" t="e">
        <f t="shared" ref="AB172" si="29">+IF(AB171=0,"",CHOOSE(IF(AB171&lt;1,1,IF(AB171&gt;4.6,AB171+0.3,AB171)),"Bj","Bj","Bs","A","S"))</f>
        <v>#REF!</v>
      </c>
      <c r="AC172" s="815"/>
      <c r="AD172" s="815"/>
      <c r="AE172" s="816"/>
      <c r="AF172" s="670"/>
      <c r="AG172" s="671"/>
      <c r="AH172" s="671"/>
      <c r="AM172" s="1"/>
      <c r="AN172" s="1"/>
      <c r="AO172" s="1"/>
      <c r="AP172" s="1"/>
    </row>
    <row r="173" spans="1:42" ht="16.2" customHeight="1" thickBot="1" x14ac:dyDescent="0.35">
      <c r="A173" s="1"/>
      <c r="B173" s="1"/>
      <c r="C173" s="1"/>
      <c r="D173" s="1"/>
      <c r="E173" s="1"/>
      <c r="L173" s="823" t="str">
        <f>+L159</f>
        <v>CUATRO</v>
      </c>
      <c r="M173" s="824"/>
      <c r="N173" s="824"/>
      <c r="O173" s="825"/>
      <c r="P173" s="826" t="e">
        <f>+LOOKUP(AI26,Hoja2!A5:A549,Hoja2!#REF!)</f>
        <v>#REF!</v>
      </c>
      <c r="Q173" s="827"/>
      <c r="R173" s="827"/>
      <c r="S173" s="828"/>
      <c r="T173" s="829" t="e">
        <f>+LOOKUP(AI26,Hoja2!A5:A549,Hoja2!#REF!)</f>
        <v>#REF!</v>
      </c>
      <c r="U173" s="830"/>
      <c r="V173" s="830"/>
      <c r="W173" s="831"/>
      <c r="X173" s="832" t="e">
        <f>+IF(T173=0,0,2)+IF(T173=0,0,IF(P173=0,0,IF(P173&lt;3,1,2)))</f>
        <v>#REF!</v>
      </c>
      <c r="Y173" s="833"/>
      <c r="Z173" s="833"/>
      <c r="AA173" s="834"/>
      <c r="AB173" s="854" t="e">
        <f>+P173*P$152+T173*T$152+X173*X$152</f>
        <v>#REF!</v>
      </c>
      <c r="AC173" s="855"/>
      <c r="AD173" s="855"/>
      <c r="AE173" s="856"/>
      <c r="AF173" s="670" t="e">
        <f>+CHOOSE(IF(AB173&lt;1,1,AB173+0.7),"NO REFORZO","NO ALCANZA LOS LOGROS","SUPERA LOS LOGROS")</f>
        <v>#REF!</v>
      </c>
      <c r="AG173" s="671"/>
      <c r="AH173" s="671"/>
      <c r="AM173" s="1"/>
      <c r="AN173" s="1"/>
      <c r="AO173" s="1"/>
      <c r="AP173" s="1"/>
    </row>
    <row r="174" spans="1:42" ht="16.2" customHeight="1" thickBot="1" x14ac:dyDescent="0.35">
      <c r="A174" s="1"/>
      <c r="B174" s="1"/>
      <c r="C174" s="1"/>
      <c r="D174" s="1"/>
      <c r="E174" s="1"/>
      <c r="L174" s="823"/>
      <c r="M174" s="824"/>
      <c r="N174" s="824"/>
      <c r="O174" s="825"/>
      <c r="P174" s="851" t="e">
        <f>+IF(P173=0,"",CHOOSE(IF(P173&lt;1,1,IF(P173&gt;4.6,P173+0.3,P173)),"Bj","Bj","Bs","A","S"))</f>
        <v>#REF!</v>
      </c>
      <c r="Q174" s="852"/>
      <c r="R174" s="852"/>
      <c r="S174" s="853"/>
      <c r="T174" s="808" t="e">
        <f>+IF(T173=0,"",CHOOSE(IF(T173&lt;1,1,IF(T173&gt;4.6,T173+0.3,T173)),"Bj","Bj","Bs","A","S"))</f>
        <v>#REF!</v>
      </c>
      <c r="U174" s="809"/>
      <c r="V174" s="809"/>
      <c r="W174" s="810"/>
      <c r="X174" s="811" t="e">
        <f t="shared" ref="X174" si="30">+IF(X173=0,"",CHOOSE(IF(X173&lt;1,1,IF(X173&gt;4.6,X173+0.3,X173)),"Bj","Bj","Bs","A","S"))</f>
        <v>#REF!</v>
      </c>
      <c r="Y174" s="812"/>
      <c r="Z174" s="812"/>
      <c r="AA174" s="813"/>
      <c r="AB174" s="814" t="e">
        <f t="shared" ref="AB174" si="31">+IF(AB173=0,"",CHOOSE(IF(AB173&lt;1,1,IF(AB173&gt;4.6,AB173+0.3,AB173)),"Bj","Bj","Bs","A","S"))</f>
        <v>#REF!</v>
      </c>
      <c r="AC174" s="815"/>
      <c r="AD174" s="815"/>
      <c r="AE174" s="816"/>
      <c r="AF174" s="670"/>
      <c r="AG174" s="671"/>
      <c r="AH174" s="671"/>
      <c r="AM174" s="1"/>
      <c r="AN174" s="1"/>
      <c r="AO174" s="1"/>
      <c r="AP174" s="1"/>
    </row>
    <row r="175" spans="1:42" ht="16.2" customHeight="1" thickBot="1" x14ac:dyDescent="0.35">
      <c r="A175" s="1"/>
      <c r="B175" s="1"/>
      <c r="C175" s="1"/>
      <c r="D175" s="1"/>
      <c r="E175" s="1"/>
      <c r="L175" s="26"/>
      <c r="M175" s="26"/>
      <c r="N175" s="26"/>
      <c r="O175" s="26"/>
      <c r="P175" s="27"/>
      <c r="Q175" s="27"/>
      <c r="R175" s="27"/>
      <c r="S175" s="27"/>
      <c r="T175" s="28"/>
      <c r="U175" s="28"/>
      <c r="V175" s="28"/>
      <c r="W175" s="28"/>
      <c r="X175" s="29"/>
      <c r="Y175" s="29"/>
      <c r="Z175" s="29"/>
      <c r="AA175" s="29"/>
      <c r="AB175" s="848" t="e">
        <f>+AB167+AB169+AB171+AB173</f>
        <v>#REF!</v>
      </c>
      <c r="AC175" s="849"/>
      <c r="AD175" s="849"/>
      <c r="AE175" s="850"/>
      <c r="AM175" s="1"/>
      <c r="AN175" s="1"/>
      <c r="AO175" s="1"/>
      <c r="AP175" s="1"/>
    </row>
    <row r="176" spans="1:42" ht="16.2" customHeight="1" thickBot="1" x14ac:dyDescent="0.35">
      <c r="A176" s="1"/>
      <c r="B176" s="1"/>
      <c r="C176" s="1"/>
      <c r="D176" s="1"/>
      <c r="E176" s="1"/>
      <c r="L176" s="26"/>
      <c r="M176" s="26"/>
      <c r="N176" s="26"/>
      <c r="O176" s="26"/>
      <c r="P176" s="27"/>
      <c r="Q176" s="27"/>
      <c r="R176" s="27"/>
      <c r="S176" s="27"/>
      <c r="T176" s="28"/>
      <c r="U176" s="28"/>
      <c r="V176" s="28"/>
      <c r="W176" s="28"/>
      <c r="X176" s="29"/>
      <c r="Y176" s="29"/>
      <c r="Z176" s="29"/>
      <c r="AA176" s="29"/>
      <c r="AB176" s="30"/>
      <c r="AC176" s="30"/>
      <c r="AD176" s="30"/>
      <c r="AE176" s="30"/>
      <c r="AM176" s="1"/>
      <c r="AN176" s="1"/>
      <c r="AO176" s="1"/>
      <c r="AP176" s="1"/>
    </row>
    <row r="177" spans="1:42" ht="16.2" customHeight="1" thickBot="1" x14ac:dyDescent="0.45">
      <c r="A177" s="1"/>
      <c r="B177" s="1"/>
      <c r="C177" s="1"/>
      <c r="D177" s="1"/>
      <c r="E177" s="1"/>
      <c r="I177" s="898" t="e">
        <f>+IF(H106="","",H106)</f>
        <v>#N/A</v>
      </c>
      <c r="J177" s="899"/>
      <c r="K177" s="899"/>
      <c r="L177" s="900"/>
      <c r="AM177" s="1"/>
      <c r="AN177" s="1"/>
      <c r="AO177" s="1"/>
      <c r="AP177" s="1"/>
    </row>
    <row r="178" spans="1:42" ht="16.2" customHeight="1" thickBot="1" x14ac:dyDescent="0.35">
      <c r="A178" s="1"/>
      <c r="B178" s="1"/>
      <c r="C178" s="1"/>
      <c r="D178" s="1"/>
      <c r="E178" s="1"/>
      <c r="AM178" s="1"/>
      <c r="AN178" s="1"/>
      <c r="AO178" s="1"/>
      <c r="AP178" s="1"/>
    </row>
    <row r="179" spans="1:42" ht="16.2" customHeight="1" thickBot="1" x14ac:dyDescent="0.35">
      <c r="A179" s="1"/>
      <c r="B179" s="1"/>
      <c r="C179" s="1"/>
      <c r="D179" s="1"/>
      <c r="E179" s="1"/>
      <c r="L179" s="823" t="str">
        <f>+L165</f>
        <v>PERIODO</v>
      </c>
      <c r="M179" s="824"/>
      <c r="N179" s="824"/>
      <c r="O179" s="825"/>
      <c r="P179" s="857" t="str">
        <f>+P165</f>
        <v>COGNITIVO</v>
      </c>
      <c r="Q179" s="858"/>
      <c r="R179" s="858"/>
      <c r="S179" s="859"/>
      <c r="T179" s="860" t="str">
        <f>+T165</f>
        <v>PROCEDIMENTAL</v>
      </c>
      <c r="U179" s="861"/>
      <c r="V179" s="861"/>
      <c r="W179" s="862"/>
      <c r="X179" s="863" t="str">
        <f>+X165</f>
        <v>ACTITUDINAL</v>
      </c>
      <c r="Y179" s="864"/>
      <c r="Z179" s="864"/>
      <c r="AA179" s="865"/>
      <c r="AB179" s="875" t="str">
        <f>+AB165</f>
        <v>DEFINITIVA</v>
      </c>
      <c r="AC179" s="876"/>
      <c r="AD179" s="876"/>
      <c r="AE179" s="877"/>
      <c r="AM179" s="1"/>
      <c r="AN179" s="1"/>
      <c r="AO179" s="1"/>
      <c r="AP179" s="1"/>
    </row>
    <row r="180" spans="1:42" ht="16.2" customHeight="1" thickBot="1" x14ac:dyDescent="0.35">
      <c r="A180" s="1"/>
      <c r="B180" s="1"/>
      <c r="C180" s="1"/>
      <c r="D180" s="1"/>
      <c r="E180" s="1"/>
      <c r="L180" s="823"/>
      <c r="M180" s="824"/>
      <c r="N180" s="824"/>
      <c r="O180" s="825"/>
      <c r="P180" s="866" t="e">
        <f>+P166</f>
        <v>#REF!</v>
      </c>
      <c r="Q180" s="867"/>
      <c r="R180" s="867"/>
      <c r="S180" s="868"/>
      <c r="T180" s="869" t="e">
        <f>+T166</f>
        <v>#REF!</v>
      </c>
      <c r="U180" s="870"/>
      <c r="V180" s="870"/>
      <c r="W180" s="871"/>
      <c r="X180" s="872" t="e">
        <f>+X166</f>
        <v>#REF!</v>
      </c>
      <c r="Y180" s="873"/>
      <c r="Z180" s="873"/>
      <c r="AA180" s="874"/>
      <c r="AB180" s="878"/>
      <c r="AC180" s="879"/>
      <c r="AD180" s="879"/>
      <c r="AE180" s="880"/>
      <c r="AM180" s="1"/>
      <c r="AN180" s="1"/>
      <c r="AO180" s="1"/>
      <c r="AP180" s="1"/>
    </row>
    <row r="181" spans="1:42" ht="16.2" thickBot="1" x14ac:dyDescent="0.35">
      <c r="A181" s="1"/>
      <c r="B181" s="1"/>
      <c r="C181" s="1"/>
      <c r="D181" s="1"/>
      <c r="E181" s="1"/>
      <c r="L181" s="823" t="str">
        <f>+L167</f>
        <v>UNO</v>
      </c>
      <c r="M181" s="824"/>
      <c r="N181" s="824"/>
      <c r="O181" s="825"/>
      <c r="P181" s="826" t="e">
        <f>+LOOKUP(AI26,Hoja2!A5:A549,Hoja2!#REF!)</f>
        <v>#REF!</v>
      </c>
      <c r="Q181" s="827"/>
      <c r="R181" s="827"/>
      <c r="S181" s="828"/>
      <c r="T181" s="829" t="e">
        <f>+LOOKUP(AI26,Hoja2!A5:A549,Hoja2!#REF!)</f>
        <v>#REF!</v>
      </c>
      <c r="U181" s="830"/>
      <c r="V181" s="830"/>
      <c r="W181" s="831"/>
      <c r="X181" s="832" t="e">
        <f>+IF(T181=0,0,2)+IF(T181=0,0,IF(P181=0,0,IF(P181&lt;3,1,2)))</f>
        <v>#REF!</v>
      </c>
      <c r="Y181" s="833"/>
      <c r="Z181" s="833"/>
      <c r="AA181" s="834"/>
      <c r="AB181" s="854" t="e">
        <f>+P181*P$152+T181*T$152+X181*X$152</f>
        <v>#REF!</v>
      </c>
      <c r="AC181" s="855"/>
      <c r="AD181" s="855"/>
      <c r="AE181" s="856"/>
      <c r="AF181" s="670" t="e">
        <f>+CHOOSE(IF(AB181&lt;1,1,AB181+0.7),"NO REFORZÓ","NO ALCANZA LOS LOGROS","SUPERA LOS LOGROS")</f>
        <v>#REF!</v>
      </c>
      <c r="AG181" s="671"/>
      <c r="AH181" s="671"/>
      <c r="AM181" s="1"/>
      <c r="AN181" s="1"/>
      <c r="AO181" s="1"/>
      <c r="AP181" s="1"/>
    </row>
    <row r="182" spans="1:42" ht="16.2" thickBot="1" x14ac:dyDescent="0.35">
      <c r="A182" s="1"/>
      <c r="B182" s="1"/>
      <c r="C182" s="1"/>
      <c r="D182" s="1"/>
      <c r="E182" s="1"/>
      <c r="L182" s="823"/>
      <c r="M182" s="824"/>
      <c r="N182" s="824"/>
      <c r="O182" s="825"/>
      <c r="P182" s="884" t="e">
        <f>+IF(P181=0,"",CHOOSE(IF(P181&lt;1,1,IF(P181&gt;4.6,P181+0.3,P181)),"Bj","Bj","Bs","A","S"))</f>
        <v>#REF!</v>
      </c>
      <c r="Q182" s="885"/>
      <c r="R182" s="885"/>
      <c r="S182" s="886"/>
      <c r="T182" s="887" t="e">
        <f>+IF(T181=0,"",CHOOSE(IF(T181&lt;1,1,IF(T181&gt;4.6,T181+0.3,T181)),"Bj","Bj","Bs","A","S"))</f>
        <v>#REF!</v>
      </c>
      <c r="U182" s="888"/>
      <c r="V182" s="888"/>
      <c r="W182" s="889"/>
      <c r="X182" s="890" t="e">
        <f t="shared" ref="X182" si="32">+IF(X181=0,"",CHOOSE(IF(X181&lt;1,1,IF(X181&gt;4.6,X181+0.3,X181)),"Bj","Bj","Bs","A","S"))</f>
        <v>#REF!</v>
      </c>
      <c r="Y182" s="891"/>
      <c r="Z182" s="891"/>
      <c r="AA182" s="892"/>
      <c r="AB182" s="881" t="e">
        <f t="shared" ref="AB182" si="33">+IF(AB181=0,"",CHOOSE(IF(AB181&lt;1,1,IF(AB181&gt;4.6,AB181+0.3,AB181)),"Bj","Bj","Bs","A","S"))</f>
        <v>#REF!</v>
      </c>
      <c r="AC182" s="882"/>
      <c r="AD182" s="882"/>
      <c r="AE182" s="883"/>
      <c r="AF182" s="670"/>
      <c r="AG182" s="671"/>
      <c r="AH182" s="671"/>
      <c r="AM182" s="1"/>
      <c r="AN182" s="1"/>
      <c r="AO182" s="1"/>
      <c r="AP182" s="1"/>
    </row>
    <row r="183" spans="1:42" ht="16.2" thickBot="1" x14ac:dyDescent="0.35">
      <c r="A183" s="1"/>
      <c r="B183" s="1"/>
      <c r="C183" s="1"/>
      <c r="D183" s="1"/>
      <c r="E183" s="1"/>
      <c r="L183" s="823" t="str">
        <f>+L169</f>
        <v>DOS</v>
      </c>
      <c r="M183" s="824"/>
      <c r="N183" s="824"/>
      <c r="O183" s="825"/>
      <c r="P183" s="826" t="e">
        <f>+LOOKUP(AI26,Hoja2!A5:A549,Hoja2!#REF!)</f>
        <v>#REF!</v>
      </c>
      <c r="Q183" s="827"/>
      <c r="R183" s="827"/>
      <c r="S183" s="828"/>
      <c r="T183" s="829" t="e">
        <f>+LOOKUP(AI26,Hoja2!A5:A549,Hoja2!#REF!)</f>
        <v>#REF!</v>
      </c>
      <c r="U183" s="830"/>
      <c r="V183" s="830"/>
      <c r="W183" s="831"/>
      <c r="X183" s="832" t="e">
        <f>+IF(T183=0,0,2)+IF(T183=0,0,IF(P183=0,0,IF(P183&lt;3,1,2)))</f>
        <v>#REF!</v>
      </c>
      <c r="Y183" s="833"/>
      <c r="Z183" s="833"/>
      <c r="AA183" s="834"/>
      <c r="AB183" s="854" t="e">
        <f>+P183*P$152+T183*T$152+X183*X$152</f>
        <v>#REF!</v>
      </c>
      <c r="AC183" s="855"/>
      <c r="AD183" s="855"/>
      <c r="AE183" s="856"/>
      <c r="AF183" s="670" t="e">
        <f>+CHOOSE(IF(AB183&lt;1,1,AB183+0.7),"NO REFORZÓ","NO ALCANZA LOS LOGROS","SUPERA LOS LOGROS")</f>
        <v>#REF!</v>
      </c>
      <c r="AG183" s="671"/>
      <c r="AH183" s="671"/>
      <c r="AM183" s="1"/>
      <c r="AN183" s="1"/>
      <c r="AO183" s="1"/>
      <c r="AP183" s="1"/>
    </row>
    <row r="184" spans="1:42" ht="16.2" thickBot="1" x14ac:dyDescent="0.35">
      <c r="A184" s="1"/>
      <c r="B184" s="1"/>
      <c r="C184" s="1"/>
      <c r="D184" s="1"/>
      <c r="E184" s="1"/>
      <c r="L184" s="823"/>
      <c r="M184" s="824"/>
      <c r="N184" s="824"/>
      <c r="O184" s="825"/>
      <c r="P184" s="884" t="e">
        <f>+IF(P183=0,"",CHOOSE(IF(P183&lt;1,1,IF(P183&gt;4.6,P183+0.3,P183)),"Bj","Bj","Bs","A","S"))</f>
        <v>#REF!</v>
      </c>
      <c r="Q184" s="885"/>
      <c r="R184" s="885"/>
      <c r="S184" s="886"/>
      <c r="T184" s="887" t="e">
        <f>+IF(T183=0,"",CHOOSE(IF(T183&lt;1,1,IF(T183&gt;4.6,T183+0.3,T183)),"Bj","Bj","Bs","A","S"))</f>
        <v>#REF!</v>
      </c>
      <c r="U184" s="888"/>
      <c r="V184" s="888"/>
      <c r="W184" s="889"/>
      <c r="X184" s="890" t="e">
        <f t="shared" ref="X184" si="34">+IF(X183=0,"",CHOOSE(IF(X183&lt;1,1,IF(X183&gt;4.6,X183+0.3,X183)),"Bj","Bj","Bs","A","S"))</f>
        <v>#REF!</v>
      </c>
      <c r="Y184" s="891"/>
      <c r="Z184" s="891"/>
      <c r="AA184" s="892"/>
      <c r="AB184" s="881" t="e">
        <f t="shared" ref="AB184" si="35">+IF(AB183=0,"",CHOOSE(IF(AB183&lt;1,1,IF(AB183&gt;4.6,AB183+0.3,AB183)),"Bj","Bj","Bs","A","S"))</f>
        <v>#REF!</v>
      </c>
      <c r="AC184" s="882"/>
      <c r="AD184" s="882"/>
      <c r="AE184" s="883"/>
      <c r="AF184" s="670"/>
      <c r="AG184" s="671"/>
      <c r="AH184" s="671"/>
      <c r="AM184" s="1"/>
      <c r="AN184" s="1"/>
      <c r="AO184" s="1"/>
      <c r="AP184" s="1"/>
    </row>
    <row r="185" spans="1:42" ht="16.2" customHeight="1" thickBot="1" x14ac:dyDescent="0.35">
      <c r="A185" s="1"/>
      <c r="B185" s="1"/>
      <c r="C185" s="1"/>
      <c r="D185" s="1"/>
      <c r="E185" s="1"/>
      <c r="L185" s="823" t="str">
        <f>+L171</f>
        <v>TRES</v>
      </c>
      <c r="M185" s="824"/>
      <c r="N185" s="824"/>
      <c r="O185" s="825"/>
      <c r="P185" s="826" t="e">
        <f>+LOOKUP(AI26,Hoja2!A5:A549,Hoja2!#REF!)</f>
        <v>#REF!</v>
      </c>
      <c r="Q185" s="827"/>
      <c r="R185" s="827"/>
      <c r="S185" s="828"/>
      <c r="T185" s="829" t="e">
        <f>+LOOKUP(AI26,Hoja2!A5:A549,Hoja2!#REF!)</f>
        <v>#REF!</v>
      </c>
      <c r="U185" s="830"/>
      <c r="V185" s="830"/>
      <c r="W185" s="831"/>
      <c r="X185" s="832" t="e">
        <f>+IF(T185=0,0,2)+IF(T185=0,0,IF(P185=0,0,IF(P185&lt;3,1,2)))</f>
        <v>#REF!</v>
      </c>
      <c r="Y185" s="833"/>
      <c r="Z185" s="833"/>
      <c r="AA185" s="834"/>
      <c r="AB185" s="854" t="e">
        <f>+P185*P$152+T185*T$152+X185*X$152</f>
        <v>#REF!</v>
      </c>
      <c r="AC185" s="855"/>
      <c r="AD185" s="855"/>
      <c r="AE185" s="856"/>
      <c r="AF185" s="670" t="e">
        <f>+CHOOSE(IF(AB185&lt;1,1,AB185+0.7),"NO REFORZÓ","NO ALCANZA LOS LOGROS","SUPERA LOS LOGROS")</f>
        <v>#REF!</v>
      </c>
      <c r="AG185" s="671"/>
      <c r="AH185" s="671"/>
      <c r="AM185" s="1"/>
      <c r="AN185" s="1"/>
      <c r="AO185" s="1"/>
      <c r="AP185" s="1"/>
    </row>
    <row r="186" spans="1:42" ht="16.2" customHeight="1" thickBot="1" x14ac:dyDescent="0.35">
      <c r="A186" s="1"/>
      <c r="B186" s="1"/>
      <c r="C186" s="1"/>
      <c r="D186" s="1"/>
      <c r="E186" s="1"/>
      <c r="L186" s="823"/>
      <c r="M186" s="824"/>
      <c r="N186" s="824"/>
      <c r="O186" s="825"/>
      <c r="P186" s="884" t="e">
        <f>+IF(P185=0,"",CHOOSE(IF(P185&lt;1,1,IF(P185&gt;4.6,P185+0.3,P185)),"Bj","Bj","Bs","A","S"))</f>
        <v>#REF!</v>
      </c>
      <c r="Q186" s="885"/>
      <c r="R186" s="885"/>
      <c r="S186" s="886"/>
      <c r="T186" s="887" t="e">
        <f>+IF(T185=0,"",CHOOSE(IF(T185&lt;1,1,IF(T185&gt;4.6,T185+0.3,T185)),"Bj","Bj","Bs","A","S"))</f>
        <v>#REF!</v>
      </c>
      <c r="U186" s="888"/>
      <c r="V186" s="888"/>
      <c r="W186" s="889"/>
      <c r="X186" s="890" t="e">
        <f t="shared" ref="X186" si="36">+IF(X185=0,"",CHOOSE(IF(X185&lt;1,1,IF(X185&gt;4.6,X185+0.3,X185)),"Bj","Bj","Bs","A","S"))</f>
        <v>#REF!</v>
      </c>
      <c r="Y186" s="891"/>
      <c r="Z186" s="891"/>
      <c r="AA186" s="892"/>
      <c r="AB186" s="881" t="e">
        <f t="shared" ref="AB186" si="37">+IF(AB185=0,"",CHOOSE(IF(AB185&lt;1,1,IF(AB185&gt;4.6,AB185+0.3,AB185)),"Bj","Bj","Bs","A","S"))</f>
        <v>#REF!</v>
      </c>
      <c r="AC186" s="882"/>
      <c r="AD186" s="882"/>
      <c r="AE186" s="883"/>
      <c r="AF186" s="670"/>
      <c r="AG186" s="671"/>
      <c r="AH186" s="671"/>
      <c r="AM186" s="1"/>
      <c r="AN186" s="1"/>
      <c r="AO186" s="1"/>
      <c r="AP186" s="1"/>
    </row>
    <row r="187" spans="1:42" ht="16.2" customHeight="1" thickBot="1" x14ac:dyDescent="0.35">
      <c r="A187" s="1"/>
      <c r="B187" s="1"/>
      <c r="C187" s="1"/>
      <c r="D187" s="1"/>
      <c r="E187" s="1"/>
      <c r="L187" s="823" t="str">
        <f>+L173</f>
        <v>CUATRO</v>
      </c>
      <c r="M187" s="824"/>
      <c r="N187" s="824"/>
      <c r="O187" s="825"/>
      <c r="P187" s="826" t="e">
        <f>+LOOKUP(AI26,Hoja2!A5:A549,Hoja2!#REF!)</f>
        <v>#REF!</v>
      </c>
      <c r="Q187" s="827"/>
      <c r="R187" s="827"/>
      <c r="S187" s="828"/>
      <c r="T187" s="829" t="e">
        <f>+LOOKUP(AI26,Hoja2!A5:A549,Hoja2!#REF!)</f>
        <v>#REF!</v>
      </c>
      <c r="U187" s="830"/>
      <c r="V187" s="830"/>
      <c r="W187" s="831"/>
      <c r="X187" s="832" t="e">
        <f>+IF(T187=0,0,2)+IF(T187=0,0,IF(P187=0,0,IF(P187&lt;3,1,2)))</f>
        <v>#REF!</v>
      </c>
      <c r="Y187" s="833"/>
      <c r="Z187" s="833"/>
      <c r="AA187" s="834"/>
      <c r="AB187" s="854" t="e">
        <f>+P187*P$152+T187*T$152+X187*X$152</f>
        <v>#REF!</v>
      </c>
      <c r="AC187" s="855"/>
      <c r="AD187" s="855"/>
      <c r="AE187" s="856"/>
      <c r="AF187" s="670" t="e">
        <f>+CHOOSE(IF(AB187&lt;1,1,AB187+0.7),"NO REFORZÓ","NO ALCANZA LOS LOGROS","SUPERA LOS LOGROS")</f>
        <v>#REF!</v>
      </c>
      <c r="AG187" s="671"/>
      <c r="AH187" s="671"/>
      <c r="AL187" s="32"/>
      <c r="AM187" s="1"/>
      <c r="AN187" s="1"/>
      <c r="AO187" s="1"/>
      <c r="AP187" s="1"/>
    </row>
    <row r="188" spans="1:42" ht="16.2" customHeight="1" thickBot="1" x14ac:dyDescent="0.35">
      <c r="A188" s="1"/>
      <c r="B188" s="1"/>
      <c r="C188" s="1"/>
      <c r="D188" s="1"/>
      <c r="E188" s="1"/>
      <c r="L188" s="823"/>
      <c r="M188" s="824"/>
      <c r="N188" s="824"/>
      <c r="O188" s="825"/>
      <c r="P188" s="895" t="e">
        <f>+IF(P187=0,"",CHOOSE(IF(P187&lt;1,1,IF(P187&gt;4.6,P187+0.3,P187)),"Bj","Bj","Bs","A","S"))</f>
        <v>#REF!</v>
      </c>
      <c r="Q188" s="896"/>
      <c r="R188" s="896"/>
      <c r="S188" s="897"/>
      <c r="T188" s="887" t="e">
        <f>+IF(T187=0,"",CHOOSE(IF(T187&lt;1,1,IF(T187&gt;4.6,T187+0.3,T187)),"Bj","Bj","Bs","A","S"))</f>
        <v>#REF!</v>
      </c>
      <c r="U188" s="888"/>
      <c r="V188" s="888"/>
      <c r="W188" s="889"/>
      <c r="X188" s="890" t="e">
        <f t="shared" ref="X188" si="38">+IF(X187=0,"",CHOOSE(IF(X187&lt;1,1,IF(X187&gt;4.6,X187+0.3,X187)),"Bj","Bj","Bs","A","S"))</f>
        <v>#REF!</v>
      </c>
      <c r="Y188" s="891"/>
      <c r="Z188" s="891"/>
      <c r="AA188" s="892"/>
      <c r="AB188" s="881" t="e">
        <f t="shared" ref="AB188" si="39">+IF(AB187=0,"",CHOOSE(IF(AB187&lt;1,1,IF(AB187&gt;4.6,AB187+0.3,AB187)),"Bj","Bj","Bs","A","S"))</f>
        <v>#REF!</v>
      </c>
      <c r="AC188" s="882"/>
      <c r="AD188" s="882"/>
      <c r="AE188" s="883"/>
      <c r="AF188" s="670"/>
      <c r="AG188" s="671"/>
      <c r="AH188" s="671"/>
      <c r="AL188" s="32"/>
      <c r="AM188" s="1"/>
      <c r="AN188" s="1"/>
      <c r="AO188" s="1"/>
      <c r="AP188" s="1"/>
    </row>
    <row r="189" spans="1:42" ht="16.2" customHeight="1" thickBot="1" x14ac:dyDescent="0.35">
      <c r="A189" s="1"/>
      <c r="B189" s="1"/>
      <c r="C189" s="1"/>
      <c r="D189" s="1"/>
      <c r="E189" s="1"/>
      <c r="L189" s="26"/>
      <c r="M189" s="26"/>
      <c r="N189" s="26"/>
      <c r="O189" s="26"/>
      <c r="P189" s="27"/>
      <c r="Q189" s="27"/>
      <c r="R189" s="27"/>
      <c r="S189" s="27"/>
      <c r="T189" s="28"/>
      <c r="U189" s="28"/>
      <c r="V189" s="28"/>
      <c r="W189" s="28"/>
      <c r="X189" s="29"/>
      <c r="Y189" s="29"/>
      <c r="Z189" s="29"/>
      <c r="AA189" s="29"/>
      <c r="AB189" s="848" t="e">
        <f>+AB181+AB183+AB185+AB187</f>
        <v>#REF!</v>
      </c>
      <c r="AC189" s="849"/>
      <c r="AD189" s="849"/>
      <c r="AE189" s="850"/>
      <c r="AL189" s="32"/>
      <c r="AM189" s="1"/>
      <c r="AN189" s="1"/>
      <c r="AO189" s="1"/>
      <c r="AP189" s="1"/>
    </row>
    <row r="190" spans="1:42" x14ac:dyDescent="0.3">
      <c r="A190" s="1"/>
      <c r="B190" s="1"/>
      <c r="C190" s="1"/>
      <c r="D190" s="1"/>
      <c r="E190" s="1"/>
      <c r="L190" s="26"/>
      <c r="M190" s="26"/>
      <c r="N190" s="26"/>
      <c r="O190" s="26"/>
      <c r="P190" s="27"/>
      <c r="Q190" s="27"/>
      <c r="R190" s="27"/>
      <c r="S190" s="27"/>
      <c r="T190" s="28"/>
      <c r="U190" s="28"/>
      <c r="V190" s="28"/>
      <c r="W190" s="28"/>
      <c r="X190" s="29"/>
      <c r="Y190" s="29"/>
      <c r="Z190" s="29"/>
      <c r="AA190" s="29"/>
      <c r="AB190" s="893" t="e">
        <f>+AB189+AB175+AB161</f>
        <v>#REF!</v>
      </c>
      <c r="AC190" s="894"/>
      <c r="AD190" s="894"/>
      <c r="AE190" s="894"/>
      <c r="AM190" s="1"/>
      <c r="AN190" s="1"/>
      <c r="AO190" s="1"/>
      <c r="AP190" s="1"/>
    </row>
    <row r="191" spans="1:42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33"/>
      <c r="M191" s="33"/>
      <c r="N191" s="33"/>
      <c r="O191" s="33"/>
      <c r="P191" s="34"/>
      <c r="Q191" s="34"/>
      <c r="R191" s="34"/>
      <c r="S191" s="34"/>
      <c r="T191" s="35"/>
      <c r="U191" s="35"/>
      <c r="V191" s="35"/>
      <c r="W191" s="35"/>
      <c r="X191" s="36"/>
      <c r="Y191" s="36"/>
      <c r="Z191" s="36"/>
      <c r="AA191" s="36"/>
      <c r="AB191" s="37"/>
      <c r="AC191" s="37"/>
      <c r="AD191" s="37"/>
      <c r="AE191" s="37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</row>
    <row r="192" spans="1:42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</row>
    <row r="193" spans="1:42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</row>
    <row r="194" spans="1:42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</row>
    <row r="195" spans="1:42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</row>
    <row r="196" spans="1:42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</row>
    <row r="197" spans="1:42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</row>
  </sheetData>
  <mergeCells count="461">
    <mergeCell ref="Q111:AH111"/>
    <mergeCell ref="Q112:AH112"/>
    <mergeCell ref="Q113:AH113"/>
    <mergeCell ref="Q114:AH114"/>
    <mergeCell ref="Q115:AH115"/>
    <mergeCell ref="Q122:AH122"/>
    <mergeCell ref="Q123:AH123"/>
    <mergeCell ref="Q124:AH124"/>
    <mergeCell ref="H122:J122"/>
    <mergeCell ref="K122:M122"/>
    <mergeCell ref="H123:J123"/>
    <mergeCell ref="K123:M123"/>
    <mergeCell ref="H124:J124"/>
    <mergeCell ref="K124:M124"/>
    <mergeCell ref="G108:G118"/>
    <mergeCell ref="G119:G125"/>
    <mergeCell ref="N106:N107"/>
    <mergeCell ref="N108:N118"/>
    <mergeCell ref="N119:N125"/>
    <mergeCell ref="H111:J111"/>
    <mergeCell ref="K111:M111"/>
    <mergeCell ref="H112:J112"/>
    <mergeCell ref="K112:M112"/>
    <mergeCell ref="H113:J113"/>
    <mergeCell ref="K113:M113"/>
    <mergeCell ref="H114:J114"/>
    <mergeCell ref="K114:M114"/>
    <mergeCell ref="H115:J115"/>
    <mergeCell ref="K115:M115"/>
    <mergeCell ref="H106:M106"/>
    <mergeCell ref="Q94:AH94"/>
    <mergeCell ref="G80:G90"/>
    <mergeCell ref="N78:N79"/>
    <mergeCell ref="N91:N97"/>
    <mergeCell ref="N80:N90"/>
    <mergeCell ref="H109:J109"/>
    <mergeCell ref="K109:M109"/>
    <mergeCell ref="H110:J110"/>
    <mergeCell ref="K110:M110"/>
    <mergeCell ref="Q109:AH109"/>
    <mergeCell ref="Q110:AH110"/>
    <mergeCell ref="Q81:AH81"/>
    <mergeCell ref="Q82:AH82"/>
    <mergeCell ref="Q83:AH83"/>
    <mergeCell ref="Q84:AH84"/>
    <mergeCell ref="Q85:AH85"/>
    <mergeCell ref="Q86:AH86"/>
    <mergeCell ref="Q89:AH89"/>
    <mergeCell ref="Q92:AH92"/>
    <mergeCell ref="Q93:AH93"/>
    <mergeCell ref="H89:J89"/>
    <mergeCell ref="K89:M89"/>
    <mergeCell ref="H92:J92"/>
    <mergeCell ref="K92:M92"/>
    <mergeCell ref="H93:J93"/>
    <mergeCell ref="K93:M93"/>
    <mergeCell ref="H94:J94"/>
    <mergeCell ref="K94:M94"/>
    <mergeCell ref="G91:G97"/>
    <mergeCell ref="N52:N61"/>
    <mergeCell ref="N63:N69"/>
    <mergeCell ref="Q55:AH55"/>
    <mergeCell ref="Q56:AH56"/>
    <mergeCell ref="Q57:AH57"/>
    <mergeCell ref="Q58:AH58"/>
    <mergeCell ref="Q59:AH59"/>
    <mergeCell ref="Q60:AH60"/>
    <mergeCell ref="Q61:AH61"/>
    <mergeCell ref="Q64:AH64"/>
    <mergeCell ref="Q65:AH65"/>
    <mergeCell ref="Q66:AH66"/>
    <mergeCell ref="K90:M90"/>
    <mergeCell ref="Q90:AH90"/>
    <mergeCell ref="I75:L75"/>
    <mergeCell ref="P75:S75"/>
    <mergeCell ref="U75:W75"/>
    <mergeCell ref="H78:M78"/>
    <mergeCell ref="T78:Z78"/>
    <mergeCell ref="P182:S182"/>
    <mergeCell ref="T182:W182"/>
    <mergeCell ref="X182:AA182"/>
    <mergeCell ref="AB182:AE182"/>
    <mergeCell ref="I149:L149"/>
    <mergeCell ref="L151:O152"/>
    <mergeCell ref="P151:S151"/>
    <mergeCell ref="T151:W151"/>
    <mergeCell ref="X151:AA151"/>
    <mergeCell ref="AB151:AE152"/>
    <mergeCell ref="P152:S152"/>
    <mergeCell ref="T152:W152"/>
    <mergeCell ref="L173:O174"/>
    <mergeCell ref="P173:S173"/>
    <mergeCell ref="T173:W173"/>
    <mergeCell ref="X173:AA173"/>
    <mergeCell ref="AB173:AE173"/>
    <mergeCell ref="P174:S174"/>
    <mergeCell ref="T174:W174"/>
    <mergeCell ref="X174:AA174"/>
    <mergeCell ref="AB174:AE174"/>
    <mergeCell ref="AB167:AE167"/>
    <mergeCell ref="L171:O172"/>
    <mergeCell ref="P171:S171"/>
    <mergeCell ref="T186:W186"/>
    <mergeCell ref="X186:AA186"/>
    <mergeCell ref="L183:O184"/>
    <mergeCell ref="X152:AA152"/>
    <mergeCell ref="L153:O154"/>
    <mergeCell ref="P153:S153"/>
    <mergeCell ref="T153:W153"/>
    <mergeCell ref="X153:AA153"/>
    <mergeCell ref="AB153:AE153"/>
    <mergeCell ref="P154:S154"/>
    <mergeCell ref="T154:W154"/>
    <mergeCell ref="X154:AA154"/>
    <mergeCell ref="AB154:AE154"/>
    <mergeCell ref="T170:W170"/>
    <mergeCell ref="X170:AA170"/>
    <mergeCell ref="AB170:AE170"/>
    <mergeCell ref="AB171:AE171"/>
    <mergeCell ref="AB172:AE172"/>
    <mergeCell ref="I177:L177"/>
    <mergeCell ref="AB179:AE180"/>
    <mergeCell ref="L181:O182"/>
    <mergeCell ref="P181:S181"/>
    <mergeCell ref="T181:W181"/>
    <mergeCell ref="X181:AA181"/>
    <mergeCell ref="AB189:AE189"/>
    <mergeCell ref="AB190:AE190"/>
    <mergeCell ref="L187:O188"/>
    <mergeCell ref="P187:S187"/>
    <mergeCell ref="T187:W187"/>
    <mergeCell ref="X187:AA187"/>
    <mergeCell ref="AB187:AE187"/>
    <mergeCell ref="P188:S188"/>
    <mergeCell ref="T188:W188"/>
    <mergeCell ref="X188:AA188"/>
    <mergeCell ref="AB188:AE188"/>
    <mergeCell ref="AB186:AE186"/>
    <mergeCell ref="L179:O180"/>
    <mergeCell ref="P179:S179"/>
    <mergeCell ref="T179:W179"/>
    <mergeCell ref="X179:AA179"/>
    <mergeCell ref="P180:S180"/>
    <mergeCell ref="T180:W180"/>
    <mergeCell ref="X180:AA180"/>
    <mergeCell ref="AB175:AE175"/>
    <mergeCell ref="P183:S183"/>
    <mergeCell ref="T183:W183"/>
    <mergeCell ref="X183:AA183"/>
    <mergeCell ref="AB183:AE183"/>
    <mergeCell ref="P184:S184"/>
    <mergeCell ref="T184:W184"/>
    <mergeCell ref="X184:AA184"/>
    <mergeCell ref="AB184:AE184"/>
    <mergeCell ref="AB185:AE185"/>
    <mergeCell ref="AB181:AE181"/>
    <mergeCell ref="L185:O186"/>
    <mergeCell ref="P185:S185"/>
    <mergeCell ref="T185:W185"/>
    <mergeCell ref="X185:AA185"/>
    <mergeCell ref="P186:S186"/>
    <mergeCell ref="T171:W171"/>
    <mergeCell ref="X171:AA171"/>
    <mergeCell ref="P172:S172"/>
    <mergeCell ref="T172:W172"/>
    <mergeCell ref="X172:AA172"/>
    <mergeCell ref="L167:O168"/>
    <mergeCell ref="P167:S167"/>
    <mergeCell ref="T167:W167"/>
    <mergeCell ref="X167:AA167"/>
    <mergeCell ref="P168:S168"/>
    <mergeCell ref="T168:W168"/>
    <mergeCell ref="X168:AA168"/>
    <mergeCell ref="AB168:AE168"/>
    <mergeCell ref="L169:O170"/>
    <mergeCell ref="P169:S169"/>
    <mergeCell ref="T169:W169"/>
    <mergeCell ref="X169:AA169"/>
    <mergeCell ref="AB169:AE169"/>
    <mergeCell ref="P170:S170"/>
    <mergeCell ref="L165:O166"/>
    <mergeCell ref="P165:S165"/>
    <mergeCell ref="T165:W165"/>
    <mergeCell ref="X165:AA165"/>
    <mergeCell ref="P166:S166"/>
    <mergeCell ref="T166:W166"/>
    <mergeCell ref="X166:AA166"/>
    <mergeCell ref="AB165:AE166"/>
    <mergeCell ref="I163:L163"/>
    <mergeCell ref="AB161:AE161"/>
    <mergeCell ref="L159:O160"/>
    <mergeCell ref="P159:S159"/>
    <mergeCell ref="T159:W159"/>
    <mergeCell ref="X159:AA159"/>
    <mergeCell ref="AB159:AE159"/>
    <mergeCell ref="P160:S160"/>
    <mergeCell ref="T160:W160"/>
    <mergeCell ref="X160:AA160"/>
    <mergeCell ref="AB160:AE160"/>
    <mergeCell ref="G132:H132"/>
    <mergeCell ref="G76:H76"/>
    <mergeCell ref="L157:O158"/>
    <mergeCell ref="P157:S157"/>
    <mergeCell ref="T157:W157"/>
    <mergeCell ref="X157:AA157"/>
    <mergeCell ref="P158:S158"/>
    <mergeCell ref="T158:W158"/>
    <mergeCell ref="X158:AA158"/>
    <mergeCell ref="I131:L131"/>
    <mergeCell ref="P131:S131"/>
    <mergeCell ref="U131:W131"/>
    <mergeCell ref="U133:X133"/>
    <mergeCell ref="U134:X134"/>
    <mergeCell ref="U135:X135"/>
    <mergeCell ref="K118:M118"/>
    <mergeCell ref="Q118:AH118"/>
    <mergeCell ref="G130:H130"/>
    <mergeCell ref="I130:J130"/>
    <mergeCell ref="K130:M130"/>
    <mergeCell ref="P130:AH130"/>
    <mergeCell ref="I103:L103"/>
    <mergeCell ref="P103:S103"/>
    <mergeCell ref="U103:W103"/>
    <mergeCell ref="AB155:AE155"/>
    <mergeCell ref="P156:S156"/>
    <mergeCell ref="T156:W156"/>
    <mergeCell ref="X156:AA156"/>
    <mergeCell ref="AB156:AE156"/>
    <mergeCell ref="AB157:AE157"/>
    <mergeCell ref="AB158:AE158"/>
    <mergeCell ref="O136:U136"/>
    <mergeCell ref="V136:X136"/>
    <mergeCell ref="S137:Y137"/>
    <mergeCell ref="T138:Y138"/>
    <mergeCell ref="L155:O156"/>
    <mergeCell ref="P155:S155"/>
    <mergeCell ref="T155:W155"/>
    <mergeCell ref="X155:AA155"/>
    <mergeCell ref="H143:V143"/>
    <mergeCell ref="F126:F129"/>
    <mergeCell ref="H126:J126"/>
    <mergeCell ref="K126:M126"/>
    <mergeCell ref="Q126:AH126"/>
    <mergeCell ref="H127:J127"/>
    <mergeCell ref="K127:M127"/>
    <mergeCell ref="Q127:AH127"/>
    <mergeCell ref="H128:J128"/>
    <mergeCell ref="K128:M128"/>
    <mergeCell ref="Q128:AH128"/>
    <mergeCell ref="H129:J129"/>
    <mergeCell ref="K129:M129"/>
    <mergeCell ref="Q129:AH129"/>
    <mergeCell ref="F119:F125"/>
    <mergeCell ref="H119:J119"/>
    <mergeCell ref="K119:M119"/>
    <mergeCell ref="Q119:AH119"/>
    <mergeCell ref="H120:J120"/>
    <mergeCell ref="K120:M120"/>
    <mergeCell ref="Q120:AH120"/>
    <mergeCell ref="F108:F118"/>
    <mergeCell ref="H108:J108"/>
    <mergeCell ref="K108:M108"/>
    <mergeCell ref="Q108:AH108"/>
    <mergeCell ref="H116:J116"/>
    <mergeCell ref="K116:M116"/>
    <mergeCell ref="Q116:AH116"/>
    <mergeCell ref="H117:J117"/>
    <mergeCell ref="K117:M117"/>
    <mergeCell ref="Q117:AH117"/>
    <mergeCell ref="H121:J121"/>
    <mergeCell ref="K121:M121"/>
    <mergeCell ref="Q121:AH121"/>
    <mergeCell ref="H125:J125"/>
    <mergeCell ref="K125:M125"/>
    <mergeCell ref="Q125:AH125"/>
    <mergeCell ref="H118:J118"/>
    <mergeCell ref="T106:Z106"/>
    <mergeCell ref="H107:J107"/>
    <mergeCell ref="K107:M107"/>
    <mergeCell ref="Q107:AH107"/>
    <mergeCell ref="H101:J101"/>
    <mergeCell ref="K101:M101"/>
    <mergeCell ref="Q101:AH101"/>
    <mergeCell ref="G102:H102"/>
    <mergeCell ref="I102:J102"/>
    <mergeCell ref="K102:M102"/>
    <mergeCell ref="P102:AH102"/>
    <mergeCell ref="G104:H104"/>
    <mergeCell ref="F91:F97"/>
    <mergeCell ref="H91:J91"/>
    <mergeCell ref="K91:M91"/>
    <mergeCell ref="Q91:AH91"/>
    <mergeCell ref="H95:J95"/>
    <mergeCell ref="K95:M95"/>
    <mergeCell ref="Q95:AH95"/>
    <mergeCell ref="F80:F90"/>
    <mergeCell ref="H80:J80"/>
    <mergeCell ref="K80:M80"/>
    <mergeCell ref="Q80:AH80"/>
    <mergeCell ref="H87:J87"/>
    <mergeCell ref="K87:M87"/>
    <mergeCell ref="Q87:AH87"/>
    <mergeCell ref="H88:J88"/>
    <mergeCell ref="K88:M88"/>
    <mergeCell ref="Q88:AH88"/>
    <mergeCell ref="H96:J96"/>
    <mergeCell ref="K96:M96"/>
    <mergeCell ref="Q96:AH96"/>
    <mergeCell ref="H97:J97"/>
    <mergeCell ref="K97:M97"/>
    <mergeCell ref="Q97:AH97"/>
    <mergeCell ref="H90:J90"/>
    <mergeCell ref="F98:F101"/>
    <mergeCell ref="H98:J98"/>
    <mergeCell ref="K98:M98"/>
    <mergeCell ref="Q98:AH98"/>
    <mergeCell ref="H99:J99"/>
    <mergeCell ref="K99:M99"/>
    <mergeCell ref="Q99:AH99"/>
    <mergeCell ref="H100:J100"/>
    <mergeCell ref="K100:M100"/>
    <mergeCell ref="Q100:AH100"/>
    <mergeCell ref="H79:J79"/>
    <mergeCell ref="K79:M79"/>
    <mergeCell ref="Q79:AH79"/>
    <mergeCell ref="H81:J81"/>
    <mergeCell ref="H82:J82"/>
    <mergeCell ref="H83:J83"/>
    <mergeCell ref="H84:J84"/>
    <mergeCell ref="H85:J85"/>
    <mergeCell ref="H86:J86"/>
    <mergeCell ref="K81:M81"/>
    <mergeCell ref="K82:M82"/>
    <mergeCell ref="K83:M83"/>
    <mergeCell ref="K84:M84"/>
    <mergeCell ref="K85:M85"/>
    <mergeCell ref="K86:M86"/>
    <mergeCell ref="I74:J74"/>
    <mergeCell ref="K74:M74"/>
    <mergeCell ref="P74:AH74"/>
    <mergeCell ref="F63:F69"/>
    <mergeCell ref="H63:J63"/>
    <mergeCell ref="K63:M63"/>
    <mergeCell ref="Q63:AH63"/>
    <mergeCell ref="H67:J67"/>
    <mergeCell ref="K67:M67"/>
    <mergeCell ref="Q67:AH67"/>
    <mergeCell ref="K69:M69"/>
    <mergeCell ref="Q69:AH69"/>
    <mergeCell ref="H64:J64"/>
    <mergeCell ref="K64:M64"/>
    <mergeCell ref="H65:J65"/>
    <mergeCell ref="K65:M65"/>
    <mergeCell ref="H66:J66"/>
    <mergeCell ref="K66:M66"/>
    <mergeCell ref="F52:F62"/>
    <mergeCell ref="H52:J52"/>
    <mergeCell ref="K52:M52"/>
    <mergeCell ref="Q52:AH52"/>
    <mergeCell ref="H53:J53"/>
    <mergeCell ref="F70:F73"/>
    <mergeCell ref="H70:J70"/>
    <mergeCell ref="K70:M70"/>
    <mergeCell ref="Q70:AH70"/>
    <mergeCell ref="H71:J71"/>
    <mergeCell ref="K71:M71"/>
    <mergeCell ref="Q71:AH71"/>
    <mergeCell ref="H72:J72"/>
    <mergeCell ref="K72:M72"/>
    <mergeCell ref="Q72:AH72"/>
    <mergeCell ref="K53:M53"/>
    <mergeCell ref="Q53:AH53"/>
    <mergeCell ref="H54:J54"/>
    <mergeCell ref="K54:M54"/>
    <mergeCell ref="Q54:AH54"/>
    <mergeCell ref="H68:J68"/>
    <mergeCell ref="K68:M68"/>
    <mergeCell ref="Q68:AH68"/>
    <mergeCell ref="H69:J69"/>
    <mergeCell ref="H50:M50"/>
    <mergeCell ref="T50:Z50"/>
    <mergeCell ref="H51:J51"/>
    <mergeCell ref="K51:M51"/>
    <mergeCell ref="Q51:AH51"/>
    <mergeCell ref="L33:O33"/>
    <mergeCell ref="M34:P34"/>
    <mergeCell ref="R36:U36"/>
    <mergeCell ref="H37:V37"/>
    <mergeCell ref="AA38:AD38"/>
    <mergeCell ref="AE38:AI38"/>
    <mergeCell ref="N50:N51"/>
    <mergeCell ref="Q33:T33"/>
    <mergeCell ref="W32:W34"/>
    <mergeCell ref="X33:Z33"/>
    <mergeCell ref="U30:Y30"/>
    <mergeCell ref="Z30:AG30"/>
    <mergeCell ref="G32:J32"/>
    <mergeCell ref="K32:N32"/>
    <mergeCell ref="G26:K26"/>
    <mergeCell ref="L26:T26"/>
    <mergeCell ref="AF26:AH26"/>
    <mergeCell ref="X40:AK48"/>
    <mergeCell ref="P44:U45"/>
    <mergeCell ref="H28:J28"/>
    <mergeCell ref="K28:M28"/>
    <mergeCell ref="AI26:AK26"/>
    <mergeCell ref="P32:S32"/>
    <mergeCell ref="R34:U34"/>
    <mergeCell ref="AE32:AH34"/>
    <mergeCell ref="I19:L19"/>
    <mergeCell ref="M19:N20"/>
    <mergeCell ref="Q19:X20"/>
    <mergeCell ref="M21:N21"/>
    <mergeCell ref="S21:AE21"/>
    <mergeCell ref="H23:V23"/>
    <mergeCell ref="N29:P29"/>
    <mergeCell ref="Q29:T29"/>
    <mergeCell ref="P2:X2"/>
    <mergeCell ref="H12:V12"/>
    <mergeCell ref="I15:L15"/>
    <mergeCell ref="M15:N16"/>
    <mergeCell ref="Q15:X16"/>
    <mergeCell ref="I17:L17"/>
    <mergeCell ref="M17:N18"/>
    <mergeCell ref="Q17:X18"/>
    <mergeCell ref="L6:AE8"/>
    <mergeCell ref="AF155:AH156"/>
    <mergeCell ref="AF157:AH158"/>
    <mergeCell ref="AF159:AH160"/>
    <mergeCell ref="AF181:AH182"/>
    <mergeCell ref="AF183:AH184"/>
    <mergeCell ref="AF185:AH186"/>
    <mergeCell ref="AF187:AH188"/>
    <mergeCell ref="AF167:AH168"/>
    <mergeCell ref="AF169:AH170"/>
    <mergeCell ref="AF171:AH172"/>
    <mergeCell ref="AF173:AH174"/>
    <mergeCell ref="K57:M57"/>
    <mergeCell ref="K58:M58"/>
    <mergeCell ref="K59:M59"/>
    <mergeCell ref="K60:M60"/>
    <mergeCell ref="K61:M61"/>
    <mergeCell ref="G52:G61"/>
    <mergeCell ref="G63:G69"/>
    <mergeCell ref="AF153:AH154"/>
    <mergeCell ref="H62:J62"/>
    <mergeCell ref="K62:M62"/>
    <mergeCell ref="Q62:AH62"/>
    <mergeCell ref="H55:J55"/>
    <mergeCell ref="H56:J56"/>
    <mergeCell ref="H57:J57"/>
    <mergeCell ref="H58:J58"/>
    <mergeCell ref="H59:J59"/>
    <mergeCell ref="H60:J60"/>
    <mergeCell ref="H61:J61"/>
    <mergeCell ref="K55:M55"/>
    <mergeCell ref="K56:M56"/>
    <mergeCell ref="H73:J73"/>
    <mergeCell ref="K73:M73"/>
    <mergeCell ref="Q73:AH73"/>
    <mergeCell ref="G74:H74"/>
  </mergeCells>
  <conditionalFormatting sqref="M21">
    <cfRule type="containsText" dxfId="2187" priority="884" operator="containsText" text="PIERDE">
      <formula>NOT(ISERROR(SEARCH("PIERDE",M21)))</formula>
    </cfRule>
  </conditionalFormatting>
  <conditionalFormatting sqref="Q17:X18">
    <cfRule type="expression" dxfId="2186" priority="883">
      <formula>$M$15&gt;0</formula>
    </cfRule>
  </conditionalFormatting>
  <conditionalFormatting sqref="Q19:X20">
    <cfRule type="expression" dxfId="2185" priority="882">
      <formula>$M$17&gt;0</formula>
    </cfRule>
  </conditionalFormatting>
  <conditionalFormatting sqref="I19:L19">
    <cfRule type="expression" dxfId="2184" priority="881">
      <formula>$M$15&gt;0</formula>
    </cfRule>
  </conditionalFormatting>
  <conditionalFormatting sqref="F31:G31 N31:AL31 AC32:AE32 F27:AL29 F26 U26:AE26 F30:Z30 AH30:AL30 V35:AL35 F35:R35 AI26:AL26 L26 AB33:AD33 AC34:AD34 AI32:AL34 K34 F32:J34 K33:L33 K32:O32 X32:X34 P33:Q33">
    <cfRule type="expression" dxfId="2183" priority="879">
      <formula>$M$19&gt;0</formula>
    </cfRule>
  </conditionalFormatting>
  <conditionalFormatting sqref="G31 N31:AE31 AI26:AK26 AC32:AE32 L26 U26:AE26 G30:Z30 AB33:AD33 AC34:AD34 G32:J34 K33:L33 K34 K32:O32 X32:X34 P33:Q33">
    <cfRule type="expression" dxfId="2182" priority="878">
      <formula>$M$19&gt;0</formula>
    </cfRule>
  </conditionalFormatting>
  <conditionalFormatting sqref="G27:AE29">
    <cfRule type="expression" dxfId="2181" priority="877">
      <formula>$M$19&gt;0</formula>
    </cfRule>
  </conditionalFormatting>
  <conditionalFormatting sqref="F25:AL25">
    <cfRule type="expression" dxfId="2180" priority="876">
      <formula>$M$19&gt;0</formula>
    </cfRule>
  </conditionalFormatting>
  <conditionalFormatting sqref="L26:T26 K28:M28 Q29:T29 Z30 AI26:AK26 K32:N32 V35 R36:U36 K33:L33 K34">
    <cfRule type="expression" dxfId="2179" priority="875">
      <formula>$M$19&gt;0</formula>
    </cfRule>
  </conditionalFormatting>
  <conditionalFormatting sqref="S21:AE21">
    <cfRule type="expression" dxfId="2178" priority="873">
      <formula>$M$19&gt;0</formula>
    </cfRule>
    <cfRule type="expression" dxfId="2177" priority="874">
      <formula>$M$19&gt;0</formula>
    </cfRule>
  </conditionalFormatting>
  <conditionalFormatting sqref="AA38:AI38">
    <cfRule type="expression" dxfId="2176" priority="871">
      <formula>$M$19&gt;0</formula>
    </cfRule>
  </conditionalFormatting>
  <conditionalFormatting sqref="P44:U45">
    <cfRule type="expression" dxfId="2175" priority="870">
      <formula>$M$19&gt;0</formula>
    </cfRule>
  </conditionalFormatting>
  <conditionalFormatting sqref="I74 H52:H62">
    <cfRule type="cellIs" dxfId="2174" priority="868" operator="equal">
      <formula>0</formula>
    </cfRule>
    <cfRule type="cellIs" dxfId="2173" priority="869" operator="lessThan">
      <formula>3</formula>
    </cfRule>
  </conditionalFormatting>
  <conditionalFormatting sqref="H50">
    <cfRule type="containsText" dxfId="2172" priority="867" operator="containsText" text="NN">
      <formula>NOT(ISERROR(SEARCH("NN",H50)))</formula>
    </cfRule>
  </conditionalFormatting>
  <conditionalFormatting sqref="K52:K54 K72:K74">
    <cfRule type="containsText" dxfId="2171" priority="866" operator="containsText" text="&quot;&quot;">
      <formula>NOT(ISERROR(SEARCH("""""",K52)))</formula>
    </cfRule>
  </conditionalFormatting>
  <conditionalFormatting sqref="Q52:Q55 Q62:Q63 Q67:Q73">
    <cfRule type="cellIs" dxfId="2170" priority="865" operator="equal">
      <formula>0</formula>
    </cfRule>
  </conditionalFormatting>
  <conditionalFormatting sqref="T50">
    <cfRule type="containsText" dxfId="2169" priority="864" operator="containsText" text="NN">
      <formula>NOT(ISERROR(SEARCH("NN",T50)))</formula>
    </cfRule>
  </conditionalFormatting>
  <conditionalFormatting sqref="I75">
    <cfRule type="containsText" dxfId="2168" priority="733" operator="containsText" text="REPRUEBA">
      <formula>NOT(ISERROR(SEARCH("REPRUEBA",I75)))</formula>
    </cfRule>
    <cfRule type="containsText" dxfId="2167" priority="734" operator="containsText" text="&quot;REPRUEBA&quot;">
      <formula>NOT(ISERROR(SEARCH("""REPRUEBA""",I75)))</formula>
    </cfRule>
    <cfRule type="containsText" dxfId="2166" priority="857" operator="containsText" text="PIERDE">
      <formula>NOT(ISERROR(SEARCH("PIERDE",I75)))</formula>
    </cfRule>
    <cfRule type="containsText" dxfId="2165" priority="858" operator="containsText" text="DEBE MEJORAR">
      <formula>NOT(ISERROR(SEARCH("DEBE MEJORAR",I75)))</formula>
    </cfRule>
    <cfRule type="containsText" dxfId="2164" priority="859" operator="containsText" text="PIERDE">
      <formula>NOT(ISERROR(SEARCH("PIERDE",I75)))</formula>
    </cfRule>
    <cfRule type="containsText" dxfId="2163" priority="860" operator="containsText" text="FELICITACIONES">
      <formula>NOT(ISERROR(SEARCH("FELICITACIONES",I75)))</formula>
    </cfRule>
    <cfRule type="containsText" dxfId="2162" priority="861" operator="containsText" text="&quot;DEBE MEJORAR&quot;">
      <formula>NOT(ISERROR(SEARCH("""DEBE MEJORAR""",I75)))</formula>
    </cfRule>
    <cfRule type="containsText" dxfId="2161" priority="862" operator="containsText" text="&quot;PIERDE&quot;">
      <formula>NOT(ISERROR(SEARCH("""PIERDE""",I75)))</formula>
    </cfRule>
    <cfRule type="containsText" dxfId="2160" priority="863" operator="containsText" text="&quot;FELICITACIONES&quot;">
      <formula>NOT(ISERROR(SEARCH("""FELICITACIONES""",I75)))</formula>
    </cfRule>
  </conditionalFormatting>
  <conditionalFormatting sqref="P75:W75">
    <cfRule type="expression" dxfId="2159" priority="856">
      <formula>+#REF!=0</formula>
    </cfRule>
  </conditionalFormatting>
  <conditionalFormatting sqref="G74 I74 T50:Z50 Q51 P101:AH101 G102 T78:Z78 Q79 P129:AH129 H106:H107 G130 T106:Z106 Q107 K130 H78:H81 K79:K80 H50:H62 K51:K54 F52:F73 P52:AH54 K72:K74 P62:AH63 P55:Q55 P56:P61 P67:AH73 P64:P66 K102 Q80:AH100 H116 K107:K108 K116 Q108:AH128">
    <cfRule type="expression" dxfId="2158" priority="855">
      <formula>$M$19&gt;0</formula>
    </cfRule>
  </conditionalFormatting>
  <conditionalFormatting sqref="G74 I74 T50:Z50 Q51 P101:AH101 G102 T78:Z78 Q79 P129:AH129 H106:H107 G130 T106:Z106 Q107 K130 H78:H81 H50:H62 F52:F73 P52:AH54 K51:K54 K72:K74 P62:AH63 P55:Q55 P56:P61 P67:AH73 P64:P66 Q80:AH100 H116 K107:K108 K116 Q108:AH128 K79:K80 K102">
    <cfRule type="expression" dxfId="2157" priority="854">
      <formula>$M$19&gt;0</formula>
    </cfRule>
  </conditionalFormatting>
  <conditionalFormatting sqref="L34">
    <cfRule type="expression" dxfId="2156" priority="853">
      <formula>$M$19&gt;0</formula>
    </cfRule>
  </conditionalFormatting>
  <conditionalFormatting sqref="L34">
    <cfRule type="expression" dxfId="2155" priority="852">
      <formula>$M$19&gt;0</formula>
    </cfRule>
  </conditionalFormatting>
  <conditionalFormatting sqref="L34">
    <cfRule type="expression" dxfId="2154" priority="851">
      <formula>$M$19&gt;0</formula>
    </cfRule>
  </conditionalFormatting>
  <conditionalFormatting sqref="H63:H67">
    <cfRule type="cellIs" dxfId="2153" priority="845" operator="equal">
      <formula>0</formula>
    </cfRule>
    <cfRule type="cellIs" dxfId="2152" priority="846" operator="lessThan">
      <formula>3</formula>
    </cfRule>
  </conditionalFormatting>
  <conditionalFormatting sqref="H63:H67">
    <cfRule type="expression" dxfId="2151" priority="844">
      <formula>$M$19&gt;0</formula>
    </cfRule>
  </conditionalFormatting>
  <conditionalFormatting sqref="H63:H67">
    <cfRule type="expression" dxfId="2150" priority="843">
      <formula>$M$19&gt;0</formula>
    </cfRule>
  </conditionalFormatting>
  <conditionalFormatting sqref="H68:H69">
    <cfRule type="cellIs" dxfId="2149" priority="841" operator="equal">
      <formula>0</formula>
    </cfRule>
    <cfRule type="cellIs" dxfId="2148" priority="842" operator="lessThan">
      <formula>3</formula>
    </cfRule>
  </conditionalFormatting>
  <conditionalFormatting sqref="H68:H69">
    <cfRule type="expression" dxfId="2147" priority="840">
      <formula>$M$19&gt;0</formula>
    </cfRule>
  </conditionalFormatting>
  <conditionalFormatting sqref="H68:H69">
    <cfRule type="expression" dxfId="2146" priority="839">
      <formula>$M$19&gt;0</formula>
    </cfRule>
  </conditionalFormatting>
  <conditionalFormatting sqref="H70:H71">
    <cfRule type="cellIs" dxfId="2145" priority="837" operator="equal">
      <formula>0</formula>
    </cfRule>
    <cfRule type="cellIs" dxfId="2144" priority="838" operator="lessThan">
      <formula>3</formula>
    </cfRule>
  </conditionalFormatting>
  <conditionalFormatting sqref="H70:H71">
    <cfRule type="expression" dxfId="2143" priority="836">
      <formula>$M$19&gt;0</formula>
    </cfRule>
  </conditionalFormatting>
  <conditionalFormatting sqref="H70:H71">
    <cfRule type="expression" dxfId="2142" priority="835">
      <formula>$M$19&gt;0</formula>
    </cfRule>
  </conditionalFormatting>
  <conditionalFormatting sqref="H72:H73">
    <cfRule type="cellIs" dxfId="2141" priority="833" operator="equal">
      <formula>0</formula>
    </cfRule>
    <cfRule type="cellIs" dxfId="2140" priority="834" operator="lessThan">
      <formula>3</formula>
    </cfRule>
  </conditionalFormatting>
  <conditionalFormatting sqref="H72:H73">
    <cfRule type="expression" dxfId="2139" priority="832">
      <formula>$M$19&gt;0</formula>
    </cfRule>
  </conditionalFormatting>
  <conditionalFormatting sqref="H72:H73">
    <cfRule type="expression" dxfId="2138" priority="831">
      <formula>$M$19&gt;0</formula>
    </cfRule>
  </conditionalFormatting>
  <conditionalFormatting sqref="K72:K73">
    <cfRule type="containsText" dxfId="2137" priority="827" operator="containsText" text="&quot;&quot;">
      <formula>NOT(ISERROR(SEARCH("""""",K72)))</formula>
    </cfRule>
  </conditionalFormatting>
  <conditionalFormatting sqref="K72:K73">
    <cfRule type="expression" dxfId="2136" priority="826">
      <formula>$M$19&gt;0</formula>
    </cfRule>
  </conditionalFormatting>
  <conditionalFormatting sqref="K72:K73">
    <cfRule type="expression" dxfId="2135" priority="825">
      <formula>$M$19&gt;0</formula>
    </cfRule>
  </conditionalFormatting>
  <conditionalFormatting sqref="P51">
    <cfRule type="expression" dxfId="2134" priority="824">
      <formula>$M$19&gt;0</formula>
    </cfRule>
  </conditionalFormatting>
  <conditionalFormatting sqref="P51">
    <cfRule type="expression" dxfId="2133" priority="823">
      <formula>$M$19&gt;0</formula>
    </cfRule>
  </conditionalFormatting>
  <conditionalFormatting sqref="H80:H81">
    <cfRule type="cellIs" dxfId="2132" priority="821" operator="equal">
      <formula>0</formula>
    </cfRule>
    <cfRule type="cellIs" dxfId="2131" priority="822" operator="lessThan">
      <formula>3</formula>
    </cfRule>
  </conditionalFormatting>
  <conditionalFormatting sqref="H78">
    <cfRule type="containsText" dxfId="2130" priority="820" operator="containsText" text="NN">
      <formula>NOT(ISERROR(SEARCH("NN",H78)))</formula>
    </cfRule>
  </conditionalFormatting>
  <conditionalFormatting sqref="K80">
    <cfRule type="containsText" dxfId="2129" priority="819" operator="containsText" text="&quot;&quot;">
      <formula>NOT(ISERROR(SEARCH("""""",K80)))</formula>
    </cfRule>
  </conditionalFormatting>
  <conditionalFormatting sqref="Q80:Q101">
    <cfRule type="cellIs" dxfId="2128" priority="818" operator="equal">
      <formula>0</formula>
    </cfRule>
  </conditionalFormatting>
  <conditionalFormatting sqref="T78">
    <cfRule type="containsText" dxfId="2127" priority="817" operator="containsText" text="NN">
      <formula>NOT(ISERROR(SEARCH("NN",T78)))</formula>
    </cfRule>
  </conditionalFormatting>
  <conditionalFormatting sqref="P103:W103">
    <cfRule type="expression" dxfId="2126" priority="816">
      <formula>+#REF!=0</formula>
    </cfRule>
  </conditionalFormatting>
  <conditionalFormatting sqref="F80:F101">
    <cfRule type="expression" dxfId="2125" priority="815">
      <formula>$M$19&gt;0</formula>
    </cfRule>
  </conditionalFormatting>
  <conditionalFormatting sqref="F80:F101">
    <cfRule type="expression" dxfId="2124" priority="814">
      <formula>$M$19&gt;0</formula>
    </cfRule>
  </conditionalFormatting>
  <conditionalFormatting sqref="H98:H99">
    <cfRule type="cellIs" dxfId="2123" priority="800" operator="equal">
      <formula>0</formula>
    </cfRule>
    <cfRule type="cellIs" dxfId="2122" priority="801" operator="lessThan">
      <formula>3</formula>
    </cfRule>
  </conditionalFormatting>
  <conditionalFormatting sqref="H98:H99">
    <cfRule type="expression" dxfId="2121" priority="799">
      <formula>$M$19&gt;0</formula>
    </cfRule>
  </conditionalFormatting>
  <conditionalFormatting sqref="H98:H99">
    <cfRule type="expression" dxfId="2120" priority="798">
      <formula>$M$19&gt;0</formula>
    </cfRule>
  </conditionalFormatting>
  <conditionalFormatting sqref="H91 H95">
    <cfRule type="cellIs" dxfId="2119" priority="808" operator="equal">
      <formula>0</formula>
    </cfRule>
    <cfRule type="cellIs" dxfId="2118" priority="809" operator="lessThan">
      <formula>3</formula>
    </cfRule>
  </conditionalFormatting>
  <conditionalFormatting sqref="H91 H95">
    <cfRule type="expression" dxfId="2117" priority="807">
      <formula>$M$19&gt;0</formula>
    </cfRule>
  </conditionalFormatting>
  <conditionalFormatting sqref="H91 H95">
    <cfRule type="expression" dxfId="2116" priority="806">
      <formula>$M$19&gt;0</formula>
    </cfRule>
  </conditionalFormatting>
  <conditionalFormatting sqref="H96:H97">
    <cfRule type="cellIs" dxfId="2115" priority="804" operator="equal">
      <formula>0</formula>
    </cfRule>
    <cfRule type="cellIs" dxfId="2114" priority="805" operator="lessThan">
      <formula>3</formula>
    </cfRule>
  </conditionalFormatting>
  <conditionalFormatting sqref="H96:H97">
    <cfRule type="expression" dxfId="2113" priority="803">
      <formula>$M$19&gt;0</formula>
    </cfRule>
  </conditionalFormatting>
  <conditionalFormatting sqref="H96:H97">
    <cfRule type="expression" dxfId="2112" priority="802">
      <formula>$M$19&gt;0</formula>
    </cfRule>
  </conditionalFormatting>
  <conditionalFormatting sqref="H100:H101">
    <cfRule type="cellIs" dxfId="2111" priority="796" operator="equal">
      <formula>0</formula>
    </cfRule>
    <cfRule type="cellIs" dxfId="2110" priority="797" operator="lessThan">
      <formula>3</formula>
    </cfRule>
  </conditionalFormatting>
  <conditionalFormatting sqref="H100:H101">
    <cfRule type="expression" dxfId="2109" priority="795">
      <formula>$M$19&gt;0</formula>
    </cfRule>
  </conditionalFormatting>
  <conditionalFormatting sqref="H100:H101">
    <cfRule type="expression" dxfId="2108" priority="794">
      <formula>$M$19&gt;0</formula>
    </cfRule>
  </conditionalFormatting>
  <conditionalFormatting sqref="H116">
    <cfRule type="cellIs" dxfId="2107" priority="784" operator="equal">
      <formula>0</formula>
    </cfRule>
    <cfRule type="cellIs" dxfId="2106" priority="785" operator="lessThan">
      <formula>3</formula>
    </cfRule>
  </conditionalFormatting>
  <conditionalFormatting sqref="H106">
    <cfRule type="containsText" dxfId="2105" priority="783" operator="containsText" text="NN">
      <formula>NOT(ISERROR(SEARCH("NN",H106)))</formula>
    </cfRule>
  </conditionalFormatting>
  <conditionalFormatting sqref="K108 K116">
    <cfRule type="containsText" dxfId="2104" priority="782" operator="containsText" text="&quot;&quot;">
      <formula>NOT(ISERROR(SEARCH("""""",K108)))</formula>
    </cfRule>
  </conditionalFormatting>
  <conditionalFormatting sqref="Q108:Q129">
    <cfRule type="cellIs" dxfId="2103" priority="781" operator="equal">
      <formula>0</formula>
    </cfRule>
  </conditionalFormatting>
  <conditionalFormatting sqref="T106">
    <cfRule type="containsText" dxfId="2102" priority="780" operator="containsText" text="NN">
      <formula>NOT(ISERROR(SEARCH("NN",T106)))</formula>
    </cfRule>
  </conditionalFormatting>
  <conditionalFormatting sqref="P131:W131">
    <cfRule type="expression" dxfId="2101" priority="779">
      <formula>+#REF!=0</formula>
    </cfRule>
  </conditionalFormatting>
  <conditionalFormatting sqref="F108:F129">
    <cfRule type="expression" dxfId="2100" priority="778">
      <formula>$M$19&gt;0</formula>
    </cfRule>
  </conditionalFormatting>
  <conditionalFormatting sqref="F108:F129">
    <cfRule type="expression" dxfId="2099" priority="777">
      <formula>$M$19&gt;0</formula>
    </cfRule>
  </conditionalFormatting>
  <conditionalFormatting sqref="H117:H118">
    <cfRule type="cellIs" dxfId="2098" priority="775" operator="equal">
      <formula>0</formula>
    </cfRule>
    <cfRule type="cellIs" dxfId="2097" priority="776" operator="lessThan">
      <formula>3</formula>
    </cfRule>
  </conditionalFormatting>
  <conditionalFormatting sqref="H117:H118">
    <cfRule type="expression" dxfId="2096" priority="774">
      <formula>$M$19&gt;0</formula>
    </cfRule>
  </conditionalFormatting>
  <conditionalFormatting sqref="H117:H118">
    <cfRule type="expression" dxfId="2095" priority="773">
      <formula>$M$19&gt;0</formula>
    </cfRule>
  </conditionalFormatting>
  <conditionalFormatting sqref="H119:H120">
    <cfRule type="cellIs" dxfId="2094" priority="771" operator="equal">
      <formula>0</formula>
    </cfRule>
    <cfRule type="cellIs" dxfId="2093" priority="772" operator="lessThan">
      <formula>3</formula>
    </cfRule>
  </conditionalFormatting>
  <conditionalFormatting sqref="H119:H120">
    <cfRule type="expression" dxfId="2092" priority="770">
      <formula>$M$19&gt;0</formula>
    </cfRule>
  </conditionalFormatting>
  <conditionalFormatting sqref="H119:H120">
    <cfRule type="expression" dxfId="2091" priority="769">
      <formula>$M$19&gt;0</formula>
    </cfRule>
  </conditionalFormatting>
  <conditionalFormatting sqref="H121 H125">
    <cfRule type="cellIs" dxfId="2090" priority="767" operator="equal">
      <formula>0</formula>
    </cfRule>
    <cfRule type="cellIs" dxfId="2089" priority="768" operator="lessThan">
      <formula>3</formula>
    </cfRule>
  </conditionalFormatting>
  <conditionalFormatting sqref="H121 H125">
    <cfRule type="expression" dxfId="2088" priority="766">
      <formula>$M$19&gt;0</formula>
    </cfRule>
  </conditionalFormatting>
  <conditionalFormatting sqref="H121 H125">
    <cfRule type="expression" dxfId="2087" priority="765">
      <formula>$M$19&gt;0</formula>
    </cfRule>
  </conditionalFormatting>
  <conditionalFormatting sqref="H126:H127">
    <cfRule type="cellIs" dxfId="2086" priority="763" operator="equal">
      <formula>0</formula>
    </cfRule>
    <cfRule type="cellIs" dxfId="2085" priority="764" operator="lessThan">
      <formula>3</formula>
    </cfRule>
  </conditionalFormatting>
  <conditionalFormatting sqref="H126:H127">
    <cfRule type="expression" dxfId="2084" priority="762">
      <formula>$M$19&gt;0</formula>
    </cfRule>
  </conditionalFormatting>
  <conditionalFormatting sqref="H126:H127">
    <cfRule type="expression" dxfId="2083" priority="761">
      <formula>$M$19&gt;0</formula>
    </cfRule>
  </conditionalFormatting>
  <conditionalFormatting sqref="H128:H129">
    <cfRule type="cellIs" dxfId="2082" priority="759" operator="equal">
      <formula>0</formula>
    </cfRule>
    <cfRule type="cellIs" dxfId="2081" priority="760" operator="lessThan">
      <formula>3</formula>
    </cfRule>
  </conditionalFormatting>
  <conditionalFormatting sqref="H128:H129">
    <cfRule type="expression" dxfId="2080" priority="758">
      <formula>$M$19&gt;0</formula>
    </cfRule>
  </conditionalFormatting>
  <conditionalFormatting sqref="H128:H129">
    <cfRule type="expression" dxfId="2079" priority="757">
      <formula>$M$19&gt;0</formula>
    </cfRule>
  </conditionalFormatting>
  <conditionalFormatting sqref="K117">
    <cfRule type="containsText" dxfId="2078" priority="756" operator="containsText" text="&quot;&quot;">
      <formula>NOT(ISERROR(SEARCH("""""",K117)))</formula>
    </cfRule>
  </conditionalFormatting>
  <conditionalFormatting sqref="K117">
    <cfRule type="expression" dxfId="2077" priority="755">
      <formula>$M$19&gt;0</formula>
    </cfRule>
  </conditionalFormatting>
  <conditionalFormatting sqref="K117">
    <cfRule type="expression" dxfId="2076" priority="754">
      <formula>$M$19&gt;0</formula>
    </cfRule>
  </conditionalFormatting>
  <conditionalFormatting sqref="K118:K121 K125:K129">
    <cfRule type="containsText" dxfId="2075" priority="753" operator="containsText" text="&quot;&quot;">
      <formula>NOT(ISERROR(SEARCH("""""",K118)))</formula>
    </cfRule>
  </conditionalFormatting>
  <conditionalFormatting sqref="K118:K121 K125:K129">
    <cfRule type="expression" dxfId="2074" priority="752">
      <formula>$M$19&gt;0</formula>
    </cfRule>
  </conditionalFormatting>
  <conditionalFormatting sqref="K118:K121 K125:K129">
    <cfRule type="expression" dxfId="2073" priority="751">
      <formula>$M$19&gt;0</formula>
    </cfRule>
  </conditionalFormatting>
  <conditionalFormatting sqref="M34">
    <cfRule type="expression" dxfId="2072" priority="748">
      <formula>$M$19&gt;0</formula>
    </cfRule>
  </conditionalFormatting>
  <conditionalFormatting sqref="M34">
    <cfRule type="expression" dxfId="2071" priority="747">
      <formula>$M$19&gt;0</formula>
    </cfRule>
  </conditionalFormatting>
  <conditionalFormatting sqref="M34">
    <cfRule type="expression" dxfId="2070" priority="746">
      <formula>$M$19&gt;0</formula>
    </cfRule>
  </conditionalFormatting>
  <conditionalFormatting sqref="X40:AK48">
    <cfRule type="expression" dxfId="2069" priority="481">
      <formula>$M$19=0</formula>
    </cfRule>
    <cfRule type="expression" dxfId="2068" priority="744">
      <formula>$M$19=0</formula>
    </cfRule>
    <cfRule type="expression" dxfId="2067" priority="745">
      <formula>$M$19=0</formula>
    </cfRule>
  </conditionalFormatting>
  <conditionalFormatting sqref="H52:J54 H62:J63 H55:H61 Q52:AH54 H67:J73 H64:H66 Q62:AH63 Q55 Q67:AH73">
    <cfRule type="cellIs" dxfId="2066" priority="743" operator="equal">
      <formula>0</formula>
    </cfRule>
  </conditionalFormatting>
  <conditionalFormatting sqref="Q52:AH52 Q54:AH54 Q55">
    <cfRule type="containsText" dxfId="2065" priority="738" operator="containsText" text="&quot;&quot;">
      <formula>NOT(ISERROR(SEARCH("""""",Q52)))</formula>
    </cfRule>
  </conditionalFormatting>
  <conditionalFormatting sqref="Q53:AH53">
    <cfRule type="containsText" dxfId="2064" priority="737" operator="containsText" text="&quot;&quot;">
      <formula>NOT(ISERROR(SEARCH("""""",Q53)))</formula>
    </cfRule>
  </conditionalFormatting>
  <conditionalFormatting sqref="Q62:AH62">
    <cfRule type="containsText" dxfId="2063" priority="735" operator="containsText" text="&quot;&quot;">
      <formula>NOT(ISERROR(SEARCH("""""",Q62)))</formula>
    </cfRule>
  </conditionalFormatting>
  <conditionalFormatting sqref="P74:AH74">
    <cfRule type="expression" dxfId="2062" priority="695">
      <formula>$M$19=0</formula>
    </cfRule>
    <cfRule type="expression" dxfId="2061" priority="732">
      <formula>$I$74=0</formula>
    </cfRule>
  </conditionalFormatting>
  <conditionalFormatting sqref="I103">
    <cfRule type="containsText" dxfId="2060" priority="723" operator="containsText" text="REPRUEBA">
      <formula>NOT(ISERROR(SEARCH("REPRUEBA",I103)))</formula>
    </cfRule>
    <cfRule type="containsText" dxfId="2059" priority="724" operator="containsText" text="&quot;REPRUEBA&quot;">
      <formula>NOT(ISERROR(SEARCH("""REPRUEBA""",I103)))</formula>
    </cfRule>
    <cfRule type="containsText" dxfId="2058" priority="725" operator="containsText" text="PIERDE">
      <formula>NOT(ISERROR(SEARCH("PIERDE",I103)))</formula>
    </cfRule>
    <cfRule type="containsText" dxfId="2057" priority="726" operator="containsText" text="DEBE MEJORAR">
      <formula>NOT(ISERROR(SEARCH("DEBE MEJORAR",I103)))</formula>
    </cfRule>
    <cfRule type="containsText" dxfId="2056" priority="727" operator="containsText" text="PIERDE">
      <formula>NOT(ISERROR(SEARCH("PIERDE",I103)))</formula>
    </cfRule>
    <cfRule type="containsText" dxfId="2055" priority="728" operator="containsText" text="FELICITACIONES">
      <formula>NOT(ISERROR(SEARCH("FELICITACIONES",I103)))</formula>
    </cfRule>
    <cfRule type="containsText" dxfId="2054" priority="729" operator="containsText" text="&quot;DEBE MEJORAR&quot;">
      <formula>NOT(ISERROR(SEARCH("""DEBE MEJORAR""",I103)))</formula>
    </cfRule>
    <cfRule type="containsText" dxfId="2053" priority="730" operator="containsText" text="&quot;PIERDE&quot;">
      <formula>NOT(ISERROR(SEARCH("""PIERDE""",I103)))</formula>
    </cfRule>
    <cfRule type="containsText" dxfId="2052" priority="731" operator="containsText" text="&quot;FELICITACIONES&quot;">
      <formula>NOT(ISERROR(SEARCH("""FELICITACIONES""",I103)))</formula>
    </cfRule>
  </conditionalFormatting>
  <conditionalFormatting sqref="H116:J116">
    <cfRule type="cellIs" dxfId="2051" priority="471" operator="equal">
      <formula>0</formula>
    </cfRule>
    <cfRule type="cellIs" dxfId="2050" priority="717" operator="equal">
      <formula>0</formula>
    </cfRule>
  </conditionalFormatting>
  <conditionalFormatting sqref="H117:J117">
    <cfRule type="cellIs" dxfId="2049" priority="715" operator="equal">
      <formula>0</formula>
    </cfRule>
    <cfRule type="cellIs" dxfId="2048" priority="716" operator="equal">
      <formula>0</formula>
    </cfRule>
  </conditionalFormatting>
  <conditionalFormatting sqref="H118:J121 H125:J129">
    <cfRule type="cellIs" dxfId="2047" priority="714" operator="equal">
      <formula>0</formula>
    </cfRule>
  </conditionalFormatting>
  <conditionalFormatting sqref="Q108:AH129">
    <cfRule type="cellIs" dxfId="2046" priority="711" operator="equal">
      <formula>0</formula>
    </cfRule>
  </conditionalFormatting>
  <conditionalFormatting sqref="Q80:AH101">
    <cfRule type="cellIs" dxfId="2045" priority="710" operator="equal">
      <formula>0</formula>
    </cfRule>
  </conditionalFormatting>
  <conditionalFormatting sqref="I131">
    <cfRule type="containsText" dxfId="2044" priority="701" operator="containsText" text="REPRUEBA">
      <formula>NOT(ISERROR(SEARCH("REPRUEBA",I131)))</formula>
    </cfRule>
    <cfRule type="containsText" dxfId="2043" priority="702" operator="containsText" text="&quot;REPRUEBA&quot;">
      <formula>NOT(ISERROR(SEARCH("""REPRUEBA""",I131)))</formula>
    </cfRule>
    <cfRule type="containsText" dxfId="2042" priority="703" operator="containsText" text="PIERDE">
      <formula>NOT(ISERROR(SEARCH("PIERDE",I131)))</formula>
    </cfRule>
    <cfRule type="containsText" dxfId="2041" priority="704" operator="containsText" text="DEBE MEJORAR">
      <formula>NOT(ISERROR(SEARCH("DEBE MEJORAR",I131)))</formula>
    </cfRule>
    <cfRule type="containsText" dxfId="2040" priority="705" operator="containsText" text="PIERDE">
      <formula>NOT(ISERROR(SEARCH("PIERDE",I131)))</formula>
    </cfRule>
    <cfRule type="containsText" dxfId="2039" priority="706" operator="containsText" text="FELICITACIONES">
      <formula>NOT(ISERROR(SEARCH("FELICITACIONES",I131)))</formula>
    </cfRule>
    <cfRule type="containsText" dxfId="2038" priority="707" operator="containsText" text="&quot;DEBE MEJORAR&quot;">
      <formula>NOT(ISERROR(SEARCH("""DEBE MEJORAR""",I131)))</formula>
    </cfRule>
    <cfRule type="containsText" dxfId="2037" priority="708" operator="containsText" text="&quot;PIERDE&quot;">
      <formula>NOT(ISERROR(SEARCH("""PIERDE""",I131)))</formula>
    </cfRule>
    <cfRule type="containsText" dxfId="2036" priority="709" operator="containsText" text="&quot;FELICITACIONES&quot;">
      <formula>NOT(ISERROR(SEARCH("""FELICITACIONES""",I131)))</formula>
    </cfRule>
  </conditionalFormatting>
  <conditionalFormatting sqref="T75">
    <cfRule type="cellIs" dxfId="2035" priority="698" operator="equal">
      <formula>0</formula>
    </cfRule>
  </conditionalFormatting>
  <conditionalFormatting sqref="P130:AH130">
    <cfRule type="expression" dxfId="2034" priority="697">
      <formula>$M$19=0</formula>
    </cfRule>
  </conditionalFormatting>
  <conditionalFormatting sqref="P102:AH102">
    <cfRule type="expression" dxfId="2033" priority="696">
      <formula>$M$19=0</formula>
    </cfRule>
  </conditionalFormatting>
  <conditionalFormatting sqref="P131:W131 P75:W75 P103:W103 L165:AE166 L179:AE180 L168:AE168 L167:W167 AB167:AE167 L170:AE170 L169:W169 AB169:AE169 L172:AE172 L171:W171 AB171:AE171 L174:AE174 L173:W173 AB173:AE173 L182:AE182 L181:W181 AB181:AE181 L184:AE184 L183:W183 AB183:AE183 L186:AE186 L185:W185 AB185:AE185 L188:AE188 L187:W187 AB187:AE187">
    <cfRule type="expression" dxfId="2032" priority="694">
      <formula>$M$19=0</formula>
    </cfRule>
  </conditionalFormatting>
  <conditionalFormatting sqref="O136">
    <cfRule type="expression" dxfId="2031" priority="690">
      <formula>$P$54&lt;3</formula>
    </cfRule>
    <cfRule type="cellIs" dxfId="2030" priority="691" operator="lessThan">
      <formula>4</formula>
    </cfRule>
    <cfRule type="cellIs" dxfId="2029" priority="692" operator="lessThan">
      <formula>3</formula>
    </cfRule>
  </conditionalFormatting>
  <conditionalFormatting sqref="N134:N138 Z139 N133:U133 N139:T139 Y133:Z133">
    <cfRule type="expression" dxfId="2028" priority="885">
      <formula>$U$51=5</formula>
    </cfRule>
  </conditionalFormatting>
  <conditionalFormatting sqref="Q134">
    <cfRule type="expression" priority="693">
      <formula>$P$54&gt;4</formula>
    </cfRule>
  </conditionalFormatting>
  <conditionalFormatting sqref="P135:U135 Y135:Y136 P137:S137">
    <cfRule type="expression" dxfId="2027" priority="886">
      <formula>$P$54&lt;3</formula>
    </cfRule>
  </conditionalFormatting>
  <conditionalFormatting sqref="O135 Y134:Z134 Z135:Z138 O137:O138 O134:U134 P138:T138">
    <cfRule type="expression" dxfId="2026" priority="887">
      <formula>$T$52=4</formula>
    </cfRule>
  </conditionalFormatting>
  <conditionalFormatting sqref="O136:U136">
    <cfRule type="expression" dxfId="2025" priority="689">
      <formula>$V$136&lt;2.94</formula>
    </cfRule>
  </conditionalFormatting>
  <conditionalFormatting sqref="N135:Y135 N136 Y136 N137:S137">
    <cfRule type="expression" dxfId="2024" priority="688">
      <formula>$V$136&lt;2.94</formula>
    </cfRule>
  </conditionalFormatting>
  <conditionalFormatting sqref="M134:Z134 Z135:Z138 M138:Y138 M135:M137">
    <cfRule type="expression" dxfId="2023" priority="687">
      <formula>$Z$134=1</formula>
    </cfRule>
  </conditionalFormatting>
  <conditionalFormatting sqref="L133:AA133 AA134:AA139 L139:Z139 L134:L138">
    <cfRule type="expression" dxfId="2022" priority="686">
      <formula>$AA$133=1</formula>
    </cfRule>
  </conditionalFormatting>
  <conditionalFormatting sqref="M19:N20">
    <cfRule type="expression" dxfId="2021" priority="685">
      <formula>$M$15=0</formula>
    </cfRule>
  </conditionalFormatting>
  <conditionalFormatting sqref="M21:N21">
    <cfRule type="expression" dxfId="2020" priority="682">
      <formula>$M$17=0</formula>
    </cfRule>
    <cfRule type="expression" dxfId="2019" priority="684">
      <formula>$M$17=0</formula>
    </cfRule>
  </conditionalFormatting>
  <conditionalFormatting sqref="G21">
    <cfRule type="expression" dxfId="2018" priority="683">
      <formula>$M$17=0</formula>
    </cfRule>
  </conditionalFormatting>
  <conditionalFormatting sqref="I19:L19">
    <cfRule type="expression" dxfId="2017" priority="681">
      <formula>$M$15&gt;0</formula>
    </cfRule>
  </conditionalFormatting>
  <conditionalFormatting sqref="Q17:X18">
    <cfRule type="expression" dxfId="2016" priority="680">
      <formula>$M$15&gt;0</formula>
    </cfRule>
  </conditionalFormatting>
  <conditionalFormatting sqref="Q19:X20">
    <cfRule type="expression" dxfId="2015" priority="679">
      <formula>$M$17&gt;0</formula>
    </cfRule>
  </conditionalFormatting>
  <conditionalFormatting sqref="AF26:AH26">
    <cfRule type="expression" dxfId="2014" priority="678">
      <formula>$M$19&gt;0</formula>
    </cfRule>
  </conditionalFormatting>
  <conditionalFormatting sqref="AF26:AH26">
    <cfRule type="expression" dxfId="2013" priority="677">
      <formula>$M$19&gt;0</formula>
    </cfRule>
  </conditionalFormatting>
  <conditionalFormatting sqref="H28:J28">
    <cfRule type="expression" dxfId="2012" priority="676">
      <formula>$M$19&gt;0</formula>
    </cfRule>
  </conditionalFormatting>
  <conditionalFormatting sqref="H28:J28">
    <cfRule type="expression" dxfId="2011" priority="675">
      <formula>$M$19&gt;0</formula>
    </cfRule>
  </conditionalFormatting>
  <conditionalFormatting sqref="N29:P29">
    <cfRule type="expression" dxfId="2010" priority="674">
      <formula>$M$19&gt;0</formula>
    </cfRule>
  </conditionalFormatting>
  <conditionalFormatting sqref="N29:P29">
    <cfRule type="expression" dxfId="2009" priority="673">
      <formula>$M$19&gt;0</formula>
    </cfRule>
  </conditionalFormatting>
  <conditionalFormatting sqref="U30:Y30">
    <cfRule type="expression" dxfId="2008" priority="672">
      <formula>$M$19&gt;0</formula>
    </cfRule>
  </conditionalFormatting>
  <conditionalFormatting sqref="U30:Y30">
    <cfRule type="expression" dxfId="2007" priority="671">
      <formula>$M$19&gt;0</formula>
    </cfRule>
  </conditionalFormatting>
  <conditionalFormatting sqref="G32:J32">
    <cfRule type="expression" dxfId="2006" priority="670">
      <formula>$M$19&gt;0</formula>
    </cfRule>
  </conditionalFormatting>
  <conditionalFormatting sqref="G32:J32">
    <cfRule type="expression" dxfId="2005" priority="669">
      <formula>$M$19&gt;0</formula>
    </cfRule>
  </conditionalFormatting>
  <conditionalFormatting sqref="AA38:AI38">
    <cfRule type="expression" dxfId="2004" priority="668">
      <formula>$M$19&gt;0</formula>
    </cfRule>
  </conditionalFormatting>
  <conditionalFormatting sqref="P44:U45">
    <cfRule type="expression" dxfId="2003" priority="667">
      <formula>$M$19&gt;0</formula>
    </cfRule>
  </conditionalFormatting>
  <conditionalFormatting sqref="X40:AK48">
    <cfRule type="expression" dxfId="2002" priority="665">
      <formula>$M$19=0</formula>
    </cfRule>
    <cfRule type="expression" dxfId="2001" priority="666">
      <formula>$M$19=0</formula>
    </cfRule>
  </conditionalFormatting>
  <conditionalFormatting sqref="F80:F101">
    <cfRule type="expression" dxfId="2000" priority="662">
      <formula>$M$19&gt;0</formula>
    </cfRule>
  </conditionalFormatting>
  <conditionalFormatting sqref="F80:F101">
    <cfRule type="expression" dxfId="1999" priority="661">
      <formula>$M$19&gt;0</formula>
    </cfRule>
  </conditionalFormatting>
  <conditionalFormatting sqref="F108:F129">
    <cfRule type="expression" dxfId="1998" priority="660">
      <formula>$M$19&gt;0</formula>
    </cfRule>
  </conditionalFormatting>
  <conditionalFormatting sqref="F108:F129">
    <cfRule type="expression" dxfId="1997" priority="659">
      <formula>$M$19&gt;0</formula>
    </cfRule>
  </conditionalFormatting>
  <conditionalFormatting sqref="I75">
    <cfRule type="containsText" dxfId="1996" priority="650" operator="containsText" text="REPRUEBA">
      <formula>NOT(ISERROR(SEARCH("REPRUEBA",I75)))</formula>
    </cfRule>
    <cfRule type="containsText" dxfId="1995" priority="651" operator="containsText" text="&quot;REPRUEBA&quot;">
      <formula>NOT(ISERROR(SEARCH("""REPRUEBA""",I75)))</formula>
    </cfRule>
    <cfRule type="containsText" dxfId="1994" priority="652" operator="containsText" text="PIERDE">
      <formula>NOT(ISERROR(SEARCH("PIERDE",I75)))</formula>
    </cfRule>
    <cfRule type="containsText" dxfId="1993" priority="653" operator="containsText" text="DEBE MEJORAR">
      <formula>NOT(ISERROR(SEARCH("DEBE MEJORAR",I75)))</formula>
    </cfRule>
    <cfRule type="containsText" dxfId="1992" priority="654" operator="containsText" text="PIERDE">
      <formula>NOT(ISERROR(SEARCH("PIERDE",I75)))</formula>
    </cfRule>
    <cfRule type="containsText" dxfId="1991" priority="655" operator="containsText" text="FELICITACIONES">
      <formula>NOT(ISERROR(SEARCH("FELICITACIONES",I75)))</formula>
    </cfRule>
    <cfRule type="containsText" dxfId="1990" priority="656" operator="containsText" text="&quot;DEBE MEJORAR&quot;">
      <formula>NOT(ISERROR(SEARCH("""DEBE MEJORAR""",I75)))</formula>
    </cfRule>
    <cfRule type="containsText" dxfId="1989" priority="657" operator="containsText" text="&quot;PIERDE&quot;">
      <formula>NOT(ISERROR(SEARCH("""PIERDE""",I75)))</formula>
    </cfRule>
    <cfRule type="containsText" dxfId="1988" priority="658" operator="containsText" text="&quot;FELICITACIONES&quot;">
      <formula>NOT(ISERROR(SEARCH("""FELICITACIONES""",I75)))</formula>
    </cfRule>
  </conditionalFormatting>
  <conditionalFormatting sqref="P79:P101">
    <cfRule type="expression" dxfId="1987" priority="640">
      <formula>$M$19&gt;0</formula>
    </cfRule>
  </conditionalFormatting>
  <conditionalFormatting sqref="P79:P101">
    <cfRule type="expression" dxfId="1986" priority="639">
      <formula>$M$19&gt;0</formula>
    </cfRule>
  </conditionalFormatting>
  <conditionalFormatting sqref="P107:P129">
    <cfRule type="expression" dxfId="1985" priority="638">
      <formula>$M$19&gt;0</formula>
    </cfRule>
  </conditionalFormatting>
  <conditionalFormatting sqref="P107:P129">
    <cfRule type="expression" dxfId="1984" priority="637">
      <formula>$M$19&gt;0</formula>
    </cfRule>
  </conditionalFormatting>
  <conditionalFormatting sqref="Q107:AH128">
    <cfRule type="cellIs" dxfId="1983" priority="636" operator="equal">
      <formula>0</formula>
    </cfRule>
  </conditionalFormatting>
  <conditionalFormatting sqref="Q79:AH100">
    <cfRule type="expression" dxfId="1982" priority="634">
      <formula>"$G$70=0"</formula>
    </cfRule>
    <cfRule type="cellIs" dxfId="1981" priority="635" operator="equal">
      <formula>0</formula>
    </cfRule>
  </conditionalFormatting>
  <conditionalFormatting sqref="I76 I104 I132">
    <cfRule type="cellIs" dxfId="1980" priority="633" operator="equal">
      <formula>1</formula>
    </cfRule>
  </conditionalFormatting>
  <conditionalFormatting sqref="K102">
    <cfRule type="containsText" dxfId="1979" priority="630" operator="containsText" text="&quot;&quot;">
      <formula>NOT(ISERROR(SEARCH("""""",K102)))</formula>
    </cfRule>
  </conditionalFormatting>
  <conditionalFormatting sqref="K102:M102">
    <cfRule type="cellIs" dxfId="1978" priority="627" operator="equal">
      <formula>0</formula>
    </cfRule>
  </conditionalFormatting>
  <conditionalFormatting sqref="K130">
    <cfRule type="containsText" dxfId="1977" priority="624" operator="containsText" text="&quot;&quot;">
      <formula>NOT(ISERROR(SEARCH("""""",K130)))</formula>
    </cfRule>
  </conditionalFormatting>
  <conditionalFormatting sqref="K130:M130">
    <cfRule type="cellIs" dxfId="1976" priority="621" operator="equal">
      <formula>0</formula>
    </cfRule>
  </conditionalFormatting>
  <conditionalFormatting sqref="I131 I103">
    <cfRule type="containsText" dxfId="1975" priority="612" operator="containsText" text="REPRUEBA">
      <formula>NOT(ISERROR(SEARCH("REPRUEBA",I103)))</formula>
    </cfRule>
    <cfRule type="containsText" dxfId="1974" priority="613" operator="containsText" text="&quot;REPRUEBA&quot;">
      <formula>NOT(ISERROR(SEARCH("""REPRUEBA""",I103)))</formula>
    </cfRule>
    <cfRule type="containsText" dxfId="1973" priority="614" operator="containsText" text="PIERDE">
      <formula>NOT(ISERROR(SEARCH("PIERDE",I103)))</formula>
    </cfRule>
    <cfRule type="containsText" dxfId="1972" priority="615" operator="containsText" text="DEBE MEJORAR">
      <formula>NOT(ISERROR(SEARCH("DEBE MEJORAR",I103)))</formula>
    </cfRule>
    <cfRule type="containsText" dxfId="1971" priority="616" operator="containsText" text="PIERDE">
      <formula>NOT(ISERROR(SEARCH("PIERDE",I103)))</formula>
    </cfRule>
    <cfRule type="containsText" dxfId="1970" priority="617" operator="containsText" text="FELICITACIONES">
      <formula>NOT(ISERROR(SEARCH("FELICITACIONES",I103)))</formula>
    </cfRule>
    <cfRule type="containsText" dxfId="1969" priority="618" operator="containsText" text="&quot;DEBE MEJORAR&quot;">
      <formula>NOT(ISERROR(SEARCH("""DEBE MEJORAR""",I103)))</formula>
    </cfRule>
    <cfRule type="containsText" dxfId="1968" priority="619" operator="containsText" text="&quot;PIERDE&quot;">
      <formula>NOT(ISERROR(SEARCH("""PIERDE""",I103)))</formula>
    </cfRule>
    <cfRule type="containsText" dxfId="1967" priority="620" operator="containsText" text="&quot;FELICITACIONES&quot;">
      <formula>NOT(ISERROR(SEARCH("""FELICITACIONES""",I103)))</formula>
    </cfRule>
  </conditionalFormatting>
  <conditionalFormatting sqref="I131 I103">
    <cfRule type="containsText" dxfId="1966" priority="603" operator="containsText" text="REPRUEBA">
      <formula>NOT(ISERROR(SEARCH("REPRUEBA",I103)))</formula>
    </cfRule>
    <cfRule type="containsText" dxfId="1965" priority="604" operator="containsText" text="&quot;REPRUEBA&quot;">
      <formula>NOT(ISERROR(SEARCH("""REPRUEBA""",I103)))</formula>
    </cfRule>
    <cfRule type="containsText" dxfId="1964" priority="605" operator="containsText" text="PIERDE">
      <formula>NOT(ISERROR(SEARCH("PIERDE",I103)))</formula>
    </cfRule>
    <cfRule type="containsText" dxfId="1963" priority="606" operator="containsText" text="DEBE MEJORAR">
      <formula>NOT(ISERROR(SEARCH("DEBE MEJORAR",I103)))</formula>
    </cfRule>
    <cfRule type="containsText" dxfId="1962" priority="607" operator="containsText" text="PIERDE">
      <formula>NOT(ISERROR(SEARCH("PIERDE",I103)))</formula>
    </cfRule>
    <cfRule type="containsText" dxfId="1961" priority="608" operator="containsText" text="FELICITACIONES">
      <formula>NOT(ISERROR(SEARCH("FELICITACIONES",I103)))</formula>
    </cfRule>
    <cfRule type="containsText" dxfId="1960" priority="609" operator="containsText" text="&quot;DEBE MEJORAR&quot;">
      <formula>NOT(ISERROR(SEARCH("""DEBE MEJORAR""",I103)))</formula>
    </cfRule>
    <cfRule type="containsText" dxfId="1959" priority="610" operator="containsText" text="&quot;PIERDE&quot;">
      <formula>NOT(ISERROR(SEARCH("""PIERDE""",I103)))</formula>
    </cfRule>
    <cfRule type="containsText" dxfId="1958" priority="611" operator="containsText" text="&quot;FELICITACIONES&quot;">
      <formula>NOT(ISERROR(SEARCH("""FELICITACIONES""",I103)))</formula>
    </cfRule>
  </conditionalFormatting>
  <conditionalFormatting sqref="K125:K130 K108 K116:K121 K80 K102">
    <cfRule type="containsText" dxfId="1957" priority="602" operator="containsText" text="&quot;&quot;">
      <formula>NOT(ISERROR(SEARCH("""""",K80)))</formula>
    </cfRule>
  </conditionalFormatting>
  <conditionalFormatting sqref="K125:K130 K107:K108 K116:K121">
    <cfRule type="expression" dxfId="1956" priority="601">
      <formula>$M$19&gt;0</formula>
    </cfRule>
  </conditionalFormatting>
  <conditionalFormatting sqref="K125:K130 K107:K108 K116:K121">
    <cfRule type="expression" dxfId="1955" priority="600">
      <formula>$M$19&gt;0</formula>
    </cfRule>
  </conditionalFormatting>
  <conditionalFormatting sqref="K117">
    <cfRule type="containsText" dxfId="1954" priority="599" operator="containsText" text="&quot;&quot;">
      <formula>NOT(ISERROR(SEARCH("""""",K117)))</formula>
    </cfRule>
  </conditionalFormatting>
  <conditionalFormatting sqref="K117">
    <cfRule type="expression" dxfId="1953" priority="598">
      <formula>$M$19&gt;0</formula>
    </cfRule>
  </conditionalFormatting>
  <conditionalFormatting sqref="K117">
    <cfRule type="expression" dxfId="1952" priority="597">
      <formula>$M$19&gt;0</formula>
    </cfRule>
  </conditionalFormatting>
  <conditionalFormatting sqref="K118:K121 K125:K129">
    <cfRule type="containsText" dxfId="1951" priority="596" operator="containsText" text="&quot;&quot;">
      <formula>NOT(ISERROR(SEARCH("""""",K118)))</formula>
    </cfRule>
  </conditionalFormatting>
  <conditionalFormatting sqref="K118:K121 K125:K129">
    <cfRule type="expression" dxfId="1950" priority="595">
      <formula>$M$19&gt;0</formula>
    </cfRule>
  </conditionalFormatting>
  <conditionalFormatting sqref="K118:K121 K125:K129">
    <cfRule type="expression" dxfId="1949" priority="594">
      <formula>$M$19&gt;0</formula>
    </cfRule>
  </conditionalFormatting>
  <conditionalFormatting sqref="H107">
    <cfRule type="expression" dxfId="1948" priority="593">
      <formula>$M$19&gt;0</formula>
    </cfRule>
  </conditionalFormatting>
  <conditionalFormatting sqref="H107">
    <cfRule type="expression" dxfId="1947" priority="592">
      <formula>$M$19&gt;0</formula>
    </cfRule>
  </conditionalFormatting>
  <conditionalFormatting sqref="Q107">
    <cfRule type="expression" dxfId="1946" priority="591">
      <formula>$M$19&gt;0</formula>
    </cfRule>
  </conditionalFormatting>
  <conditionalFormatting sqref="Q107">
    <cfRule type="expression" dxfId="1945" priority="590">
      <formula>$M$19&gt;0</formula>
    </cfRule>
  </conditionalFormatting>
  <conditionalFormatting sqref="P107">
    <cfRule type="expression" dxfId="1944" priority="589">
      <formula>$M$19&gt;0</formula>
    </cfRule>
  </conditionalFormatting>
  <conditionalFormatting sqref="P107">
    <cfRule type="expression" dxfId="1943" priority="588">
      <formula>$M$19&gt;0</formula>
    </cfRule>
  </conditionalFormatting>
  <conditionalFormatting sqref="P74:AH74">
    <cfRule type="expression" dxfId="1942" priority="587">
      <formula>$M$19=0</formula>
    </cfRule>
  </conditionalFormatting>
  <conditionalFormatting sqref="P102:AH102">
    <cfRule type="expression" dxfId="1941" priority="586">
      <formula>$M$19=0</formula>
    </cfRule>
  </conditionalFormatting>
  <conditionalFormatting sqref="P130:AH130">
    <cfRule type="expression" dxfId="1940" priority="585">
      <formula>$M$19=0</formula>
    </cfRule>
  </conditionalFormatting>
  <conditionalFormatting sqref="P131:S131 P75:S75 P103:S103">
    <cfRule type="expression" dxfId="1939" priority="584">
      <formula>+#REF!=0</formula>
    </cfRule>
  </conditionalFormatting>
  <conditionalFormatting sqref="P131:S131">
    <cfRule type="expression" dxfId="1938" priority="583">
      <formula>$M$19=0</formula>
    </cfRule>
  </conditionalFormatting>
  <conditionalFormatting sqref="U131:W131 U75:W75 U103:W103">
    <cfRule type="expression" dxfId="1937" priority="582">
      <formula>+#REF!=0</formula>
    </cfRule>
  </conditionalFormatting>
  <conditionalFormatting sqref="U131:W131">
    <cfRule type="expression" dxfId="1936" priority="581">
      <formula>$M$19=0</formula>
    </cfRule>
  </conditionalFormatting>
  <conditionalFormatting sqref="Q79">
    <cfRule type="expression" dxfId="1935" priority="580">
      <formula>$M$19&gt;0</formula>
    </cfRule>
  </conditionalFormatting>
  <conditionalFormatting sqref="Q79">
    <cfRule type="expression" dxfId="1934" priority="579">
      <formula>$M$19&gt;0</formula>
    </cfRule>
  </conditionalFormatting>
  <conditionalFormatting sqref="P79">
    <cfRule type="expression" dxfId="1933" priority="578">
      <formula>$M$19&gt;0</formula>
    </cfRule>
  </conditionalFormatting>
  <conditionalFormatting sqref="P79">
    <cfRule type="expression" dxfId="1932" priority="577">
      <formula>$M$19&gt;0</formula>
    </cfRule>
  </conditionalFormatting>
  <conditionalFormatting sqref="K102">
    <cfRule type="containsText" dxfId="1931" priority="574" operator="containsText" text="&quot;&quot;">
      <formula>NOT(ISERROR(SEARCH("""""",K102)))</formula>
    </cfRule>
  </conditionalFormatting>
  <conditionalFormatting sqref="G102">
    <cfRule type="expression" dxfId="1930" priority="573">
      <formula>$M$19&gt;0</formula>
    </cfRule>
  </conditionalFormatting>
  <conditionalFormatting sqref="G102">
    <cfRule type="expression" dxfId="1929" priority="572">
      <formula>$M$19&gt;0</formula>
    </cfRule>
  </conditionalFormatting>
  <conditionalFormatting sqref="H80:J80 H91:J91 H81 H95:J101">
    <cfRule type="cellIs" dxfId="1928" priority="571" operator="equal">
      <formula>0</formula>
    </cfRule>
  </conditionalFormatting>
  <conditionalFormatting sqref="K80 K102">
    <cfRule type="containsText" dxfId="1927" priority="570" operator="containsText" text="&quot;&quot;">
      <formula>NOT(ISERROR(SEARCH("""""",K80)))</formula>
    </cfRule>
  </conditionalFormatting>
  <conditionalFormatting sqref="K80 K102">
    <cfRule type="expression" dxfId="1926" priority="569">
      <formula>$M$19&gt;0</formula>
    </cfRule>
  </conditionalFormatting>
  <conditionalFormatting sqref="K80 K102">
    <cfRule type="expression" dxfId="1925" priority="568">
      <formula>$M$19&gt;0</formula>
    </cfRule>
  </conditionalFormatting>
  <conditionalFormatting sqref="O136">
    <cfRule type="expression" dxfId="1924" priority="556">
      <formula>$P$54&lt;3</formula>
    </cfRule>
    <cfRule type="cellIs" dxfId="1923" priority="557" operator="lessThan">
      <formula>4</formula>
    </cfRule>
    <cfRule type="cellIs" dxfId="1922" priority="558" operator="lessThan">
      <formula>3</formula>
    </cfRule>
  </conditionalFormatting>
  <conditionalFormatting sqref="N135:N137">
    <cfRule type="expression" dxfId="1921" priority="559">
      <formula>$U$51=5</formula>
    </cfRule>
  </conditionalFormatting>
  <conditionalFormatting sqref="P135:U135">
    <cfRule type="expression" dxfId="1920" priority="560">
      <formula>$P$54&lt;3</formula>
    </cfRule>
  </conditionalFormatting>
  <conditionalFormatting sqref="O135">
    <cfRule type="expression" dxfId="1919" priority="561">
      <formula>$T$52=4</formula>
    </cfRule>
  </conditionalFormatting>
  <conditionalFormatting sqref="O136:U136">
    <cfRule type="expression" dxfId="1918" priority="555">
      <formula>$V$136&lt;2.94</formula>
    </cfRule>
  </conditionalFormatting>
  <conditionalFormatting sqref="N135:Y135">
    <cfRule type="expression" dxfId="1917" priority="554">
      <formula>$V$136&lt;2.94</formula>
    </cfRule>
  </conditionalFormatting>
  <conditionalFormatting sqref="O136">
    <cfRule type="expression" dxfId="1916" priority="548">
      <formula>$P$54&lt;3</formula>
    </cfRule>
    <cfRule type="cellIs" dxfId="1915" priority="549" operator="lessThan">
      <formula>4</formula>
    </cfRule>
    <cfRule type="cellIs" dxfId="1914" priority="550" operator="lessThan">
      <formula>3</formula>
    </cfRule>
  </conditionalFormatting>
  <conditionalFormatting sqref="N135:N137">
    <cfRule type="expression" dxfId="1913" priority="551">
      <formula>$U$51=5</formula>
    </cfRule>
  </conditionalFormatting>
  <conditionalFormatting sqref="P135:U135">
    <cfRule type="expression" dxfId="1912" priority="552">
      <formula>$P$54&lt;3</formula>
    </cfRule>
  </conditionalFormatting>
  <conditionalFormatting sqref="O135">
    <cfRule type="expression" dxfId="1911" priority="553">
      <formula>$T$52=4</formula>
    </cfRule>
  </conditionalFormatting>
  <conditionalFormatting sqref="O136:U136">
    <cfRule type="expression" dxfId="1910" priority="547">
      <formula>$V$136&lt;2.94</formula>
    </cfRule>
  </conditionalFormatting>
  <conditionalFormatting sqref="N135:Y135">
    <cfRule type="expression" dxfId="1909" priority="546">
      <formula>$V$136&lt;2.94</formula>
    </cfRule>
  </conditionalFormatting>
  <conditionalFormatting sqref="O136">
    <cfRule type="expression" dxfId="1908" priority="539">
      <formula>$P$54&lt;3</formula>
    </cfRule>
    <cfRule type="cellIs" dxfId="1907" priority="540" operator="lessThan">
      <formula>4</formula>
    </cfRule>
    <cfRule type="cellIs" dxfId="1906" priority="541" operator="lessThan">
      <formula>3</formula>
    </cfRule>
  </conditionalFormatting>
  <conditionalFormatting sqref="N134:N138">
    <cfRule type="expression" dxfId="1905" priority="543">
      <formula>$U$51=5</formula>
    </cfRule>
  </conditionalFormatting>
  <conditionalFormatting sqref="Q134">
    <cfRule type="expression" priority="542">
      <formula>$P$54&gt;4</formula>
    </cfRule>
  </conditionalFormatting>
  <conditionalFormatting sqref="P135:U135">
    <cfRule type="expression" dxfId="1904" priority="544">
      <formula>$P$54&lt;3</formula>
    </cfRule>
  </conditionalFormatting>
  <conditionalFormatting sqref="O135">
    <cfRule type="expression" dxfId="1903" priority="545">
      <formula>$T$52=4</formula>
    </cfRule>
  </conditionalFormatting>
  <conditionalFormatting sqref="O136:U136">
    <cfRule type="expression" dxfId="1902" priority="538">
      <formula>$V$136&lt;2.94</formula>
    </cfRule>
  </conditionalFormatting>
  <conditionalFormatting sqref="N135:Y135">
    <cfRule type="expression" dxfId="1901" priority="537">
      <formula>$V$136&lt;2.94</formula>
    </cfRule>
  </conditionalFormatting>
  <conditionalFormatting sqref="M134:Z134">
    <cfRule type="expression" dxfId="1900" priority="536">
      <formula>$Z$134=1</formula>
    </cfRule>
  </conditionalFormatting>
  <conditionalFormatting sqref="L133:AA133">
    <cfRule type="expression" dxfId="1899" priority="535">
      <formula>$AA$133=1</formula>
    </cfRule>
  </conditionalFormatting>
  <conditionalFormatting sqref="AB153">
    <cfRule type="cellIs" dxfId="1898" priority="534" operator="equal">
      <formula>0</formula>
    </cfRule>
  </conditionalFormatting>
  <conditionalFormatting sqref="X153:AA153">
    <cfRule type="cellIs" dxfId="1897" priority="533" operator="equal">
      <formula>0</formula>
    </cfRule>
  </conditionalFormatting>
  <conditionalFormatting sqref="AB155:AE155">
    <cfRule type="cellIs" dxfId="1896" priority="532" operator="equal">
      <formula>0</formula>
    </cfRule>
  </conditionalFormatting>
  <conditionalFormatting sqref="X155:AA155">
    <cfRule type="cellIs" dxfId="1895" priority="531" operator="equal">
      <formula>0</formula>
    </cfRule>
  </conditionalFormatting>
  <conditionalFormatting sqref="AB157:AE157">
    <cfRule type="cellIs" dxfId="1894" priority="530" operator="equal">
      <formula>0</formula>
    </cfRule>
  </conditionalFormatting>
  <conditionalFormatting sqref="X157:AA157">
    <cfRule type="cellIs" dxfId="1893" priority="529" operator="equal">
      <formula>0</formula>
    </cfRule>
  </conditionalFormatting>
  <conditionalFormatting sqref="AB159:AE159">
    <cfRule type="cellIs" dxfId="1892" priority="528" operator="equal">
      <formula>0</formula>
    </cfRule>
  </conditionalFormatting>
  <conditionalFormatting sqref="X159:AA159">
    <cfRule type="cellIs" dxfId="1891" priority="527" operator="equal">
      <formula>0</formula>
    </cfRule>
  </conditionalFormatting>
  <conditionalFormatting sqref="AB167">
    <cfRule type="cellIs" dxfId="1890" priority="526" operator="equal">
      <formula>0</formula>
    </cfRule>
  </conditionalFormatting>
  <conditionalFormatting sqref="AB169">
    <cfRule type="cellIs" dxfId="1889" priority="525" operator="equal">
      <formula>0</formula>
    </cfRule>
  </conditionalFormatting>
  <conditionalFormatting sqref="AB171">
    <cfRule type="cellIs" dxfId="1888" priority="524" operator="equal">
      <formula>0</formula>
    </cfRule>
  </conditionalFormatting>
  <conditionalFormatting sqref="AB173">
    <cfRule type="cellIs" dxfId="1887" priority="523" operator="equal">
      <formula>0</formula>
    </cfRule>
  </conditionalFormatting>
  <conditionalFormatting sqref="AB181">
    <cfRule type="cellIs" dxfId="1886" priority="522" operator="equal">
      <formula>0</formula>
    </cfRule>
  </conditionalFormatting>
  <conditionalFormatting sqref="AB183">
    <cfRule type="cellIs" dxfId="1885" priority="521" operator="equal">
      <formula>0</formula>
    </cfRule>
  </conditionalFormatting>
  <conditionalFormatting sqref="AB185">
    <cfRule type="cellIs" dxfId="1884" priority="520" operator="equal">
      <formula>0</formula>
    </cfRule>
  </conditionalFormatting>
  <conditionalFormatting sqref="AB187">
    <cfRule type="cellIs" dxfId="1883" priority="519" operator="equal">
      <formula>0</formula>
    </cfRule>
  </conditionalFormatting>
  <conditionalFormatting sqref="P153:AB153 P154:AE160">
    <cfRule type="cellIs" dxfId="1882" priority="518" operator="equal">
      <formula>0</formula>
    </cfRule>
  </conditionalFormatting>
  <conditionalFormatting sqref="P168:AE168 P167:W167 AB167 P170:AE170 P169:W169 AB169 P172:AE172 P171:W171 AB171 P174:AE174 P173:W173 AB173">
    <cfRule type="cellIs" dxfId="1881" priority="517" operator="equal">
      <formula>0</formula>
    </cfRule>
  </conditionalFormatting>
  <conditionalFormatting sqref="X155:AA155">
    <cfRule type="cellIs" dxfId="1880" priority="516" operator="equal">
      <formula>0</formula>
    </cfRule>
  </conditionalFormatting>
  <conditionalFormatting sqref="X157:AA157">
    <cfRule type="cellIs" dxfId="1879" priority="515" operator="equal">
      <formula>0</formula>
    </cfRule>
  </conditionalFormatting>
  <conditionalFormatting sqref="X159:AA159">
    <cfRule type="cellIs" dxfId="1878" priority="514" operator="equal">
      <formula>0</formula>
    </cfRule>
  </conditionalFormatting>
  <conditionalFormatting sqref="X155:AA155">
    <cfRule type="cellIs" dxfId="1877" priority="513" operator="equal">
      <formula>0</formula>
    </cfRule>
  </conditionalFormatting>
  <conditionalFormatting sqref="X157:AA157">
    <cfRule type="cellIs" dxfId="1876" priority="512" operator="equal">
      <formula>0</formula>
    </cfRule>
  </conditionalFormatting>
  <conditionalFormatting sqref="X159:AA159">
    <cfRule type="cellIs" dxfId="1875" priority="511" operator="equal">
      <formula>0</formula>
    </cfRule>
  </conditionalFormatting>
  <conditionalFormatting sqref="P181:W181 P183:W183 P185:W185 P187:W187">
    <cfRule type="cellIs" dxfId="1874" priority="510" operator="equal">
      <formula>0</formula>
    </cfRule>
  </conditionalFormatting>
  <conditionalFormatting sqref="X155:AA155">
    <cfRule type="cellIs" dxfId="1873" priority="509" operator="equal">
      <formula>0</formula>
    </cfRule>
  </conditionalFormatting>
  <conditionalFormatting sqref="X157:AA157">
    <cfRule type="cellIs" dxfId="1872" priority="508" operator="equal">
      <formula>0</formula>
    </cfRule>
  </conditionalFormatting>
  <conditionalFormatting sqref="X159:AA159">
    <cfRule type="cellIs" dxfId="1871" priority="507" operator="equal">
      <formula>0</formula>
    </cfRule>
  </conditionalFormatting>
  <conditionalFormatting sqref="L165:O174">
    <cfRule type="expression" dxfId="1870" priority="490">
      <formula>$I$163=""</formula>
    </cfRule>
  </conditionalFormatting>
  <conditionalFormatting sqref="P165:AE166">
    <cfRule type="expression" dxfId="1869" priority="489">
      <formula>$I$163=""</formula>
    </cfRule>
  </conditionalFormatting>
  <conditionalFormatting sqref="L151:AE152 L153:AB153 AB171 AB169 AB167 AB187 AB185 AB183 AB181 L154:AE160">
    <cfRule type="expression" dxfId="1868" priority="488">
      <formula>$I$149=""</formula>
    </cfRule>
  </conditionalFormatting>
  <conditionalFormatting sqref="L179:AF180 L189:AF189 L187:W187 AF187 L186:AE186 L185:W185 AF185 L184:AE184 L183:W183 AF183 L182:AE182 L181:W181 AF181 L188:AE188 AB181 AB183 AB185 AB187">
    <cfRule type="expression" dxfId="1867" priority="487">
      <formula>$I$177=""</formula>
    </cfRule>
  </conditionalFormatting>
  <conditionalFormatting sqref="AB159:AE159 AB157:AE157 AB155:AE155">
    <cfRule type="cellIs" dxfId="1866" priority="486" operator="equal">
      <formula>0</formula>
    </cfRule>
  </conditionalFormatting>
  <conditionalFormatting sqref="AB173 AB171 AB169 AB167 AB187 AB185 AB183 AB181">
    <cfRule type="cellIs" dxfId="1865" priority="485" operator="equal">
      <formula>0</formula>
    </cfRule>
  </conditionalFormatting>
  <conditionalFormatting sqref="AB173 AB171 AB169 AB167 AB187 AB185 AB183 AB181">
    <cfRule type="cellIs" dxfId="1864" priority="484" operator="equal">
      <formula>0</formula>
    </cfRule>
  </conditionalFormatting>
  <conditionalFormatting sqref="AB173">
    <cfRule type="expression" dxfId="1863" priority="483">
      <formula>$I$149=""</formula>
    </cfRule>
  </conditionalFormatting>
  <conditionalFormatting sqref="L151:AE160">
    <cfRule type="expression" dxfId="1862" priority="482">
      <formula>$M$19=0</formula>
    </cfRule>
  </conditionalFormatting>
  <conditionalFormatting sqref="F146:AH148">
    <cfRule type="expression" dxfId="1861" priority="480">
      <formula>$M$19=0</formula>
    </cfRule>
  </conditionalFormatting>
  <conditionalFormatting sqref="I75:L75 G76:I76 P75:W75 P74:AH74 P102:AH102 P103:S103 I103:L103 P130:AH130 P131:S131 I131:L131 I149:L149 I163:L163 G104:I104 G132:I132">
    <cfRule type="expression" dxfId="1860" priority="479">
      <formula>$M$19=0</formula>
    </cfRule>
  </conditionalFormatting>
  <conditionalFormatting sqref="R34:U34">
    <cfRule type="expression" dxfId="1859" priority="476">
      <formula>$I$130&lt;3</formula>
    </cfRule>
  </conditionalFormatting>
  <conditionalFormatting sqref="P32:S32">
    <cfRule type="expression" dxfId="1858" priority="475">
      <formula>$I$74&lt;3</formula>
    </cfRule>
  </conditionalFormatting>
  <conditionalFormatting sqref="AE32:AH34">
    <cfRule type="expression" dxfId="1857" priority="474">
      <formula>$M$19=0</formula>
    </cfRule>
  </conditionalFormatting>
  <conditionalFormatting sqref="G26:K26">
    <cfRule type="expression" dxfId="1856" priority="473">
      <formula>$M$19=0</formula>
    </cfRule>
  </conditionalFormatting>
  <conditionalFormatting sqref="P146 R147 U148">
    <cfRule type="expression" dxfId="1855" priority="472">
      <formula>$M$19=0</formula>
    </cfRule>
  </conditionalFormatting>
  <conditionalFormatting sqref="H80:J80 H81">
    <cfRule type="cellIs" dxfId="1854" priority="470" operator="equal">
      <formula>0</formula>
    </cfRule>
  </conditionalFormatting>
  <conditionalFormatting sqref="Q129:AH129">
    <cfRule type="expression" dxfId="1853" priority="469">
      <formula>$H$129=0</formula>
    </cfRule>
  </conditionalFormatting>
  <conditionalFormatting sqref="Q101:AH101">
    <cfRule type="expression" dxfId="1852" priority="468">
      <formula>$H$101=0</formula>
    </cfRule>
  </conditionalFormatting>
  <conditionalFormatting sqref="X155:AA155">
    <cfRule type="cellIs" dxfId="1851" priority="467" operator="equal">
      <formula>0</formula>
    </cfRule>
  </conditionalFormatting>
  <conditionalFormatting sqref="X157:AA157">
    <cfRule type="cellIs" dxfId="1850" priority="466" operator="equal">
      <formula>0</formula>
    </cfRule>
  </conditionalFormatting>
  <conditionalFormatting sqref="X159:AA159">
    <cfRule type="cellIs" dxfId="1849" priority="465" operator="equal">
      <formula>0</formula>
    </cfRule>
  </conditionalFormatting>
  <conditionalFormatting sqref="X155:AA155">
    <cfRule type="cellIs" dxfId="1848" priority="448" operator="equal">
      <formula>0</formula>
    </cfRule>
  </conditionalFormatting>
  <conditionalFormatting sqref="X157:AA157">
    <cfRule type="cellIs" dxfId="1847" priority="447" operator="equal">
      <formula>0</formula>
    </cfRule>
  </conditionalFormatting>
  <conditionalFormatting sqref="X159:AA159">
    <cfRule type="cellIs" dxfId="1846" priority="446" operator="equal">
      <formula>0</formula>
    </cfRule>
  </conditionalFormatting>
  <conditionalFormatting sqref="X167:AA167">
    <cfRule type="cellIs" dxfId="1845" priority="445" operator="equal">
      <formula>0</formula>
    </cfRule>
  </conditionalFormatting>
  <conditionalFormatting sqref="X167:AA167">
    <cfRule type="cellIs" dxfId="1844" priority="444" operator="equal">
      <formula>0</formula>
    </cfRule>
  </conditionalFormatting>
  <conditionalFormatting sqref="X167:AA167">
    <cfRule type="expression" dxfId="1843" priority="443">
      <formula>$I$149=""</formula>
    </cfRule>
  </conditionalFormatting>
  <conditionalFormatting sqref="X167:AA167">
    <cfRule type="expression" dxfId="1842" priority="442">
      <formula>$M$19=0</formula>
    </cfRule>
  </conditionalFormatting>
  <conditionalFormatting sqref="X169:AA169">
    <cfRule type="cellIs" dxfId="1841" priority="441" operator="equal">
      <formula>0</formula>
    </cfRule>
  </conditionalFormatting>
  <conditionalFormatting sqref="X169:AA169">
    <cfRule type="cellIs" dxfId="1840" priority="440" operator="equal">
      <formula>0</formula>
    </cfRule>
  </conditionalFormatting>
  <conditionalFormatting sqref="X169:AA169">
    <cfRule type="expression" dxfId="1839" priority="439">
      <formula>$I$149=""</formula>
    </cfRule>
  </conditionalFormatting>
  <conditionalFormatting sqref="X169:AA169">
    <cfRule type="expression" dxfId="1838" priority="438">
      <formula>$M$19=0</formula>
    </cfRule>
  </conditionalFormatting>
  <conditionalFormatting sqref="X171:AA171">
    <cfRule type="cellIs" dxfId="1837" priority="437" operator="equal">
      <formula>0</formula>
    </cfRule>
  </conditionalFormatting>
  <conditionalFormatting sqref="X171:AA171">
    <cfRule type="cellIs" dxfId="1836" priority="436" operator="equal">
      <formula>0</formula>
    </cfRule>
  </conditionalFormatting>
  <conditionalFormatting sqref="X171:AA171">
    <cfRule type="expression" dxfId="1835" priority="435">
      <formula>$I$149=""</formula>
    </cfRule>
  </conditionalFormatting>
  <conditionalFormatting sqref="X171:AA171">
    <cfRule type="expression" dxfId="1834" priority="434">
      <formula>$M$19=0</formula>
    </cfRule>
  </conditionalFormatting>
  <conditionalFormatting sqref="X173:AA173">
    <cfRule type="cellIs" dxfId="1833" priority="433" operator="equal">
      <formula>0</formula>
    </cfRule>
  </conditionalFormatting>
  <conditionalFormatting sqref="X173:AA173">
    <cfRule type="cellIs" dxfId="1832" priority="432" operator="equal">
      <formula>0</formula>
    </cfRule>
  </conditionalFormatting>
  <conditionalFormatting sqref="X173:AA173">
    <cfRule type="expression" dxfId="1831" priority="431">
      <formula>$I$149=""</formula>
    </cfRule>
  </conditionalFormatting>
  <conditionalFormatting sqref="X173:AA173">
    <cfRule type="expression" dxfId="1830" priority="430">
      <formula>$M$19=0</formula>
    </cfRule>
  </conditionalFormatting>
  <conditionalFormatting sqref="X181:AA181">
    <cfRule type="cellIs" dxfId="1829" priority="429" operator="equal">
      <formula>0</formula>
    </cfRule>
  </conditionalFormatting>
  <conditionalFormatting sqref="X181:AA181">
    <cfRule type="cellIs" dxfId="1828" priority="428" operator="equal">
      <formula>0</formula>
    </cfRule>
  </conditionalFormatting>
  <conditionalFormatting sqref="X181:AA181">
    <cfRule type="expression" dxfId="1827" priority="427">
      <formula>$I$149=""</formula>
    </cfRule>
  </conditionalFormatting>
  <conditionalFormatting sqref="X181:AA181">
    <cfRule type="expression" dxfId="1826" priority="426">
      <formula>$M$19=0</formula>
    </cfRule>
  </conditionalFormatting>
  <conditionalFormatting sqref="X183:AA183">
    <cfRule type="cellIs" dxfId="1825" priority="425" operator="equal">
      <formula>0</formula>
    </cfRule>
  </conditionalFormatting>
  <conditionalFormatting sqref="X183:AA183">
    <cfRule type="cellIs" dxfId="1824" priority="424" operator="equal">
      <formula>0</formula>
    </cfRule>
  </conditionalFormatting>
  <conditionalFormatting sqref="X183:AA183">
    <cfRule type="expression" dxfId="1823" priority="423">
      <formula>$I$149=""</formula>
    </cfRule>
  </conditionalFormatting>
  <conditionalFormatting sqref="X183:AA183">
    <cfRule type="expression" dxfId="1822" priority="422">
      <formula>$M$19=0</formula>
    </cfRule>
  </conditionalFormatting>
  <conditionalFormatting sqref="X185:AA185">
    <cfRule type="cellIs" dxfId="1821" priority="421" operator="equal">
      <formula>0</formula>
    </cfRule>
  </conditionalFormatting>
  <conditionalFormatting sqref="X185:AA185">
    <cfRule type="cellIs" dxfId="1820" priority="420" operator="equal">
      <formula>0</formula>
    </cfRule>
  </conditionalFormatting>
  <conditionalFormatting sqref="X185:AA185">
    <cfRule type="expression" dxfId="1819" priority="419">
      <formula>$I$149=""</formula>
    </cfRule>
  </conditionalFormatting>
  <conditionalFormatting sqref="X185:AA185">
    <cfRule type="expression" dxfId="1818" priority="418">
      <formula>$M$19=0</formula>
    </cfRule>
  </conditionalFormatting>
  <conditionalFormatting sqref="X187:AA187">
    <cfRule type="cellIs" dxfId="1817" priority="417" operator="equal">
      <formula>0</formula>
    </cfRule>
  </conditionalFormatting>
  <conditionalFormatting sqref="X187:AA187">
    <cfRule type="cellIs" dxfId="1816" priority="416" operator="equal">
      <formula>0</formula>
    </cfRule>
  </conditionalFormatting>
  <conditionalFormatting sqref="X187:AA187">
    <cfRule type="expression" dxfId="1815" priority="415">
      <formula>$I$149=""</formula>
    </cfRule>
  </conditionalFormatting>
  <conditionalFormatting sqref="X187:AA187">
    <cfRule type="expression" dxfId="1814" priority="414">
      <formula>$M$19=0</formula>
    </cfRule>
  </conditionalFormatting>
  <conditionalFormatting sqref="K55">
    <cfRule type="containsText" dxfId="1813" priority="411" operator="containsText" text="&quot;&quot;">
      <formula>NOT(ISERROR(SEARCH("""""",K55)))</formula>
    </cfRule>
  </conditionalFormatting>
  <conditionalFormatting sqref="K55">
    <cfRule type="expression" dxfId="1812" priority="410">
      <formula>$M$19&gt;0</formula>
    </cfRule>
  </conditionalFormatting>
  <conditionalFormatting sqref="K55">
    <cfRule type="expression" dxfId="1811" priority="409">
      <formula>$M$19&gt;0</formula>
    </cfRule>
  </conditionalFormatting>
  <conditionalFormatting sqref="K56:K57">
    <cfRule type="containsText" dxfId="1810" priority="408" operator="containsText" text="&quot;&quot;">
      <formula>NOT(ISERROR(SEARCH("""""",K56)))</formula>
    </cfRule>
  </conditionalFormatting>
  <conditionalFormatting sqref="K56:K57">
    <cfRule type="expression" dxfId="1809" priority="407">
      <formula>$M$19&gt;0</formula>
    </cfRule>
  </conditionalFormatting>
  <conditionalFormatting sqref="K56:K57">
    <cfRule type="expression" dxfId="1808" priority="406">
      <formula>$M$19&gt;0</formula>
    </cfRule>
  </conditionalFormatting>
  <conditionalFormatting sqref="K58:K61">
    <cfRule type="containsText" dxfId="1807" priority="405" operator="containsText" text="&quot;&quot;">
      <formula>NOT(ISERROR(SEARCH("""""",K58)))</formula>
    </cfRule>
  </conditionalFormatting>
  <conditionalFormatting sqref="K58:K61">
    <cfRule type="expression" dxfId="1806" priority="404">
      <formula>$M$19&gt;0</formula>
    </cfRule>
  </conditionalFormatting>
  <conditionalFormatting sqref="K58:K61">
    <cfRule type="expression" dxfId="1805" priority="403">
      <formula>$M$19&gt;0</formula>
    </cfRule>
  </conditionalFormatting>
  <conditionalFormatting sqref="K62:K63">
    <cfRule type="containsText" dxfId="1804" priority="402" operator="containsText" text="&quot;&quot;">
      <formula>NOT(ISERROR(SEARCH("""""",K62)))</formula>
    </cfRule>
  </conditionalFormatting>
  <conditionalFormatting sqref="K62:K63">
    <cfRule type="expression" dxfId="1803" priority="401">
      <formula>$M$19&gt;0</formula>
    </cfRule>
  </conditionalFormatting>
  <conditionalFormatting sqref="K62:K63">
    <cfRule type="expression" dxfId="1802" priority="400">
      <formula>$M$19&gt;0</formula>
    </cfRule>
  </conditionalFormatting>
  <conditionalFormatting sqref="K64:K67">
    <cfRule type="containsText" dxfId="1801" priority="399" operator="containsText" text="&quot;&quot;">
      <formula>NOT(ISERROR(SEARCH("""""",K64)))</formula>
    </cfRule>
  </conditionalFormatting>
  <conditionalFormatting sqref="K64:K67">
    <cfRule type="expression" dxfId="1800" priority="398">
      <formula>$M$19&gt;0</formula>
    </cfRule>
  </conditionalFormatting>
  <conditionalFormatting sqref="K64:K67">
    <cfRule type="expression" dxfId="1799" priority="397">
      <formula>$M$19&gt;0</formula>
    </cfRule>
  </conditionalFormatting>
  <conditionalFormatting sqref="K68:K71">
    <cfRule type="containsText" dxfId="1798" priority="396" operator="containsText" text="&quot;&quot;">
      <formula>NOT(ISERROR(SEARCH("""""",K68)))</formula>
    </cfRule>
  </conditionalFormatting>
  <conditionalFormatting sqref="K68:K71">
    <cfRule type="expression" dxfId="1797" priority="395">
      <formula>$M$19&gt;0</formula>
    </cfRule>
  </conditionalFormatting>
  <conditionalFormatting sqref="K68:K71">
    <cfRule type="expression" dxfId="1796" priority="394">
      <formula>$M$19&gt;0</formula>
    </cfRule>
  </conditionalFormatting>
  <conditionalFormatting sqref="Q56">
    <cfRule type="cellIs" dxfId="1795" priority="393" operator="equal">
      <formula>0</formula>
    </cfRule>
  </conditionalFormatting>
  <conditionalFormatting sqref="Q56">
    <cfRule type="expression" dxfId="1794" priority="392">
      <formula>$M$19&gt;0</formula>
    </cfRule>
  </conditionalFormatting>
  <conditionalFormatting sqref="Q56">
    <cfRule type="expression" dxfId="1793" priority="391">
      <formula>$M$19&gt;0</formula>
    </cfRule>
  </conditionalFormatting>
  <conditionalFormatting sqref="Q56">
    <cfRule type="cellIs" dxfId="1792" priority="390" operator="equal">
      <formula>0</formula>
    </cfRule>
  </conditionalFormatting>
  <conditionalFormatting sqref="Q56">
    <cfRule type="containsText" dxfId="1791" priority="389" operator="containsText" text="&quot;&quot;">
      <formula>NOT(ISERROR(SEARCH("""""",Q56)))</formula>
    </cfRule>
  </conditionalFormatting>
  <conditionalFormatting sqref="Q57">
    <cfRule type="cellIs" dxfId="1790" priority="388" operator="equal">
      <formula>0</formula>
    </cfRule>
  </conditionalFormatting>
  <conditionalFormatting sqref="Q57">
    <cfRule type="expression" dxfId="1789" priority="387">
      <formula>$M$19&gt;0</formula>
    </cfRule>
  </conditionalFormatting>
  <conditionalFormatting sqref="Q57">
    <cfRule type="expression" dxfId="1788" priority="386">
      <formula>$M$19&gt;0</formula>
    </cfRule>
  </conditionalFormatting>
  <conditionalFormatting sqref="Q57">
    <cfRule type="cellIs" dxfId="1787" priority="385" operator="equal">
      <formula>0</formula>
    </cfRule>
  </conditionalFormatting>
  <conditionalFormatting sqref="Q57">
    <cfRule type="containsText" dxfId="1786" priority="384" operator="containsText" text="&quot;&quot;">
      <formula>NOT(ISERROR(SEARCH("""""",Q57)))</formula>
    </cfRule>
  </conditionalFormatting>
  <conditionalFormatting sqref="Q58">
    <cfRule type="cellIs" dxfId="1785" priority="383" operator="equal">
      <formula>0</formula>
    </cfRule>
  </conditionalFormatting>
  <conditionalFormatting sqref="Q58">
    <cfRule type="expression" dxfId="1784" priority="382">
      <formula>$M$19&gt;0</formula>
    </cfRule>
  </conditionalFormatting>
  <conditionalFormatting sqref="Q58">
    <cfRule type="expression" dxfId="1783" priority="381">
      <formula>$M$19&gt;0</formula>
    </cfRule>
  </conditionalFormatting>
  <conditionalFormatting sqref="Q58">
    <cfRule type="cellIs" dxfId="1782" priority="380" operator="equal">
      <formula>0</formula>
    </cfRule>
  </conditionalFormatting>
  <conditionalFormatting sqref="Q58">
    <cfRule type="containsText" dxfId="1781" priority="379" operator="containsText" text="&quot;&quot;">
      <formula>NOT(ISERROR(SEARCH("""""",Q58)))</formula>
    </cfRule>
  </conditionalFormatting>
  <conditionalFormatting sqref="Q59">
    <cfRule type="cellIs" dxfId="1780" priority="378" operator="equal">
      <formula>0</formula>
    </cfRule>
  </conditionalFormatting>
  <conditionalFormatting sqref="Q59">
    <cfRule type="expression" dxfId="1779" priority="377">
      <formula>$M$19&gt;0</formula>
    </cfRule>
  </conditionalFormatting>
  <conditionalFormatting sqref="Q59">
    <cfRule type="expression" dxfId="1778" priority="376">
      <formula>$M$19&gt;0</formula>
    </cfRule>
  </conditionalFormatting>
  <conditionalFormatting sqref="Q59">
    <cfRule type="cellIs" dxfId="1777" priority="375" operator="equal">
      <formula>0</formula>
    </cfRule>
  </conditionalFormatting>
  <conditionalFormatting sqref="Q59">
    <cfRule type="containsText" dxfId="1776" priority="374" operator="containsText" text="&quot;&quot;">
      <formula>NOT(ISERROR(SEARCH("""""",Q59)))</formula>
    </cfRule>
  </conditionalFormatting>
  <conditionalFormatting sqref="Q60">
    <cfRule type="cellIs" dxfId="1775" priority="373" operator="equal">
      <formula>0</formula>
    </cfRule>
  </conditionalFormatting>
  <conditionalFormatting sqref="Q60">
    <cfRule type="expression" dxfId="1774" priority="372">
      <formula>$M$19&gt;0</formula>
    </cfRule>
  </conditionalFormatting>
  <conditionalFormatting sqref="Q60">
    <cfRule type="expression" dxfId="1773" priority="371">
      <formula>$M$19&gt;0</formula>
    </cfRule>
  </conditionalFormatting>
  <conditionalFormatting sqref="Q60">
    <cfRule type="cellIs" dxfId="1772" priority="370" operator="equal">
      <formula>0</formula>
    </cfRule>
  </conditionalFormatting>
  <conditionalFormatting sqref="Q60">
    <cfRule type="containsText" dxfId="1771" priority="369" operator="containsText" text="&quot;&quot;">
      <formula>NOT(ISERROR(SEARCH("""""",Q60)))</formula>
    </cfRule>
  </conditionalFormatting>
  <conditionalFormatting sqref="Q61">
    <cfRule type="cellIs" dxfId="1770" priority="368" operator="equal">
      <formula>0</formula>
    </cfRule>
  </conditionalFormatting>
  <conditionalFormatting sqref="Q61">
    <cfRule type="expression" dxfId="1769" priority="367">
      <formula>$M$19&gt;0</formula>
    </cfRule>
  </conditionalFormatting>
  <conditionalFormatting sqref="Q61">
    <cfRule type="expression" dxfId="1768" priority="366">
      <formula>$M$19&gt;0</formula>
    </cfRule>
  </conditionalFormatting>
  <conditionalFormatting sqref="Q61">
    <cfRule type="cellIs" dxfId="1767" priority="365" operator="equal">
      <formula>0</formula>
    </cfRule>
  </conditionalFormatting>
  <conditionalFormatting sqref="Q61">
    <cfRule type="containsText" dxfId="1766" priority="364" operator="containsText" text="&quot;&quot;">
      <formula>NOT(ISERROR(SEARCH("""""",Q61)))</formula>
    </cfRule>
  </conditionalFormatting>
  <conditionalFormatting sqref="Q64">
    <cfRule type="cellIs" dxfId="1765" priority="363" operator="equal">
      <formula>0</formula>
    </cfRule>
  </conditionalFormatting>
  <conditionalFormatting sqref="Q64">
    <cfRule type="expression" dxfId="1764" priority="362">
      <formula>$M$19&gt;0</formula>
    </cfRule>
  </conditionalFormatting>
  <conditionalFormatting sqref="Q64">
    <cfRule type="expression" dxfId="1763" priority="361">
      <formula>$M$19&gt;0</formula>
    </cfRule>
  </conditionalFormatting>
  <conditionalFormatting sqref="Q64">
    <cfRule type="cellIs" dxfId="1762" priority="360" operator="equal">
      <formula>0</formula>
    </cfRule>
  </conditionalFormatting>
  <conditionalFormatting sqref="Q64">
    <cfRule type="containsText" dxfId="1761" priority="359" operator="containsText" text="&quot;&quot;">
      <formula>NOT(ISERROR(SEARCH("""""",Q64)))</formula>
    </cfRule>
  </conditionalFormatting>
  <conditionalFormatting sqref="Q65">
    <cfRule type="cellIs" dxfId="1760" priority="358" operator="equal">
      <formula>0</formula>
    </cfRule>
  </conditionalFormatting>
  <conditionalFormatting sqref="Q65">
    <cfRule type="expression" dxfId="1759" priority="357">
      <formula>$M$19&gt;0</formula>
    </cfRule>
  </conditionalFormatting>
  <conditionalFormatting sqref="Q65">
    <cfRule type="expression" dxfId="1758" priority="356">
      <formula>$M$19&gt;0</formula>
    </cfRule>
  </conditionalFormatting>
  <conditionalFormatting sqref="Q65">
    <cfRule type="cellIs" dxfId="1757" priority="355" operator="equal">
      <formula>0</formula>
    </cfRule>
  </conditionalFormatting>
  <conditionalFormatting sqref="Q65">
    <cfRule type="containsText" dxfId="1756" priority="354" operator="containsText" text="&quot;&quot;">
      <formula>NOT(ISERROR(SEARCH("""""",Q65)))</formula>
    </cfRule>
  </conditionalFormatting>
  <conditionalFormatting sqref="Q66">
    <cfRule type="cellIs" dxfId="1755" priority="353" operator="equal">
      <formula>0</formula>
    </cfRule>
  </conditionalFormatting>
  <conditionalFormatting sqref="Q66">
    <cfRule type="expression" dxfId="1754" priority="352">
      <formula>$M$19&gt;0</formula>
    </cfRule>
  </conditionalFormatting>
  <conditionalFormatting sqref="Q66">
    <cfRule type="expression" dxfId="1753" priority="351">
      <formula>$M$19&gt;0</formula>
    </cfRule>
  </conditionalFormatting>
  <conditionalFormatting sqref="Q66">
    <cfRule type="cellIs" dxfId="1752" priority="350" operator="equal">
      <formula>0</formula>
    </cfRule>
  </conditionalFormatting>
  <conditionalFormatting sqref="Q66">
    <cfRule type="containsText" dxfId="1751" priority="349" operator="containsText" text="&quot;&quot;">
      <formula>NOT(ISERROR(SEARCH("""""",Q66)))</formula>
    </cfRule>
  </conditionalFormatting>
  <conditionalFormatting sqref="H82">
    <cfRule type="expression" dxfId="1750" priority="348">
      <formula>$M$19&gt;0</formula>
    </cfRule>
  </conditionalFormatting>
  <conditionalFormatting sqref="H82">
    <cfRule type="expression" dxfId="1749" priority="347">
      <formula>$M$19&gt;0</formula>
    </cfRule>
  </conditionalFormatting>
  <conditionalFormatting sqref="H82">
    <cfRule type="cellIs" dxfId="1748" priority="345" operator="equal">
      <formula>0</formula>
    </cfRule>
    <cfRule type="cellIs" dxfId="1747" priority="346" operator="lessThan">
      <formula>3</formula>
    </cfRule>
  </conditionalFormatting>
  <conditionalFormatting sqref="H82">
    <cfRule type="cellIs" dxfId="1746" priority="344" operator="equal">
      <formula>0</formula>
    </cfRule>
  </conditionalFormatting>
  <conditionalFormatting sqref="H82">
    <cfRule type="cellIs" dxfId="1745" priority="343" operator="equal">
      <formula>0</formula>
    </cfRule>
  </conditionalFormatting>
  <conditionalFormatting sqref="H83">
    <cfRule type="expression" dxfId="1744" priority="342">
      <formula>$M$19&gt;0</formula>
    </cfRule>
  </conditionalFormatting>
  <conditionalFormatting sqref="H83">
    <cfRule type="expression" dxfId="1743" priority="341">
      <formula>$M$19&gt;0</formula>
    </cfRule>
  </conditionalFormatting>
  <conditionalFormatting sqref="H83">
    <cfRule type="cellIs" dxfId="1742" priority="339" operator="equal">
      <formula>0</formula>
    </cfRule>
    <cfRule type="cellIs" dxfId="1741" priority="340" operator="lessThan">
      <formula>3</formula>
    </cfRule>
  </conditionalFormatting>
  <conditionalFormatting sqref="H83">
    <cfRule type="cellIs" dxfId="1740" priority="338" operator="equal">
      <formula>0</formula>
    </cfRule>
  </conditionalFormatting>
  <conditionalFormatting sqref="H83">
    <cfRule type="cellIs" dxfId="1739" priority="337" operator="equal">
      <formula>0</formula>
    </cfRule>
  </conditionalFormatting>
  <conditionalFormatting sqref="H84">
    <cfRule type="expression" dxfId="1738" priority="336">
      <formula>$M$19&gt;0</formula>
    </cfRule>
  </conditionalFormatting>
  <conditionalFormatting sqref="H84">
    <cfRule type="expression" dxfId="1737" priority="335">
      <formula>$M$19&gt;0</formula>
    </cfRule>
  </conditionalFormatting>
  <conditionalFormatting sqref="H84">
    <cfRule type="cellIs" dxfId="1736" priority="333" operator="equal">
      <formula>0</formula>
    </cfRule>
    <cfRule type="cellIs" dxfId="1735" priority="334" operator="lessThan">
      <formula>3</formula>
    </cfRule>
  </conditionalFormatting>
  <conditionalFormatting sqref="H84">
    <cfRule type="cellIs" dxfId="1734" priority="332" operator="equal">
      <formula>0</formula>
    </cfRule>
  </conditionalFormatting>
  <conditionalFormatting sqref="H84">
    <cfRule type="cellIs" dxfId="1733" priority="331" operator="equal">
      <formula>0</formula>
    </cfRule>
  </conditionalFormatting>
  <conditionalFormatting sqref="H85">
    <cfRule type="expression" dxfId="1732" priority="330">
      <formula>$M$19&gt;0</formula>
    </cfRule>
  </conditionalFormatting>
  <conditionalFormatting sqref="H85">
    <cfRule type="expression" dxfId="1731" priority="329">
      <formula>$M$19&gt;0</formula>
    </cfRule>
  </conditionalFormatting>
  <conditionalFormatting sqref="H85">
    <cfRule type="cellIs" dxfId="1730" priority="327" operator="equal">
      <formula>0</formula>
    </cfRule>
    <cfRule type="cellIs" dxfId="1729" priority="328" operator="lessThan">
      <formula>3</formula>
    </cfRule>
  </conditionalFormatting>
  <conditionalFormatting sqref="H85">
    <cfRule type="cellIs" dxfId="1728" priority="326" operator="equal">
      <formula>0</formula>
    </cfRule>
  </conditionalFormatting>
  <conditionalFormatting sqref="H85">
    <cfRule type="cellIs" dxfId="1727" priority="325" operator="equal">
      <formula>0</formula>
    </cfRule>
  </conditionalFormatting>
  <conditionalFormatting sqref="H86">
    <cfRule type="expression" dxfId="1726" priority="324">
      <formula>$M$19&gt;0</formula>
    </cfRule>
  </conditionalFormatting>
  <conditionalFormatting sqref="H86">
    <cfRule type="expression" dxfId="1725" priority="323">
      <formula>$M$19&gt;0</formula>
    </cfRule>
  </conditionalFormatting>
  <conditionalFormatting sqref="H86">
    <cfRule type="cellIs" dxfId="1724" priority="321" operator="equal">
      <formula>0</formula>
    </cfRule>
    <cfRule type="cellIs" dxfId="1723" priority="322" operator="lessThan">
      <formula>3</formula>
    </cfRule>
  </conditionalFormatting>
  <conditionalFormatting sqref="H86">
    <cfRule type="cellIs" dxfId="1722" priority="320" operator="equal">
      <formula>0</formula>
    </cfRule>
  </conditionalFormatting>
  <conditionalFormatting sqref="H86">
    <cfRule type="cellIs" dxfId="1721" priority="319" operator="equal">
      <formula>0</formula>
    </cfRule>
  </conditionalFormatting>
  <conditionalFormatting sqref="H87">
    <cfRule type="expression" dxfId="1720" priority="318">
      <formula>$M$19&gt;0</formula>
    </cfRule>
  </conditionalFormatting>
  <conditionalFormatting sqref="H87">
    <cfRule type="expression" dxfId="1719" priority="317">
      <formula>$M$19&gt;0</formula>
    </cfRule>
  </conditionalFormatting>
  <conditionalFormatting sqref="H87">
    <cfRule type="cellIs" dxfId="1718" priority="315" operator="equal">
      <formula>0</formula>
    </cfRule>
    <cfRule type="cellIs" dxfId="1717" priority="316" operator="lessThan">
      <formula>3</formula>
    </cfRule>
  </conditionalFormatting>
  <conditionalFormatting sqref="H87">
    <cfRule type="cellIs" dxfId="1716" priority="314" operator="equal">
      <formula>0</formula>
    </cfRule>
  </conditionalFormatting>
  <conditionalFormatting sqref="H87">
    <cfRule type="cellIs" dxfId="1715" priority="313" operator="equal">
      <formula>0</formula>
    </cfRule>
  </conditionalFormatting>
  <conditionalFormatting sqref="H88">
    <cfRule type="expression" dxfId="1714" priority="312">
      <formula>$M$19&gt;0</formula>
    </cfRule>
  </conditionalFormatting>
  <conditionalFormatting sqref="H88">
    <cfRule type="expression" dxfId="1713" priority="311">
      <formula>$M$19&gt;0</formula>
    </cfRule>
  </conditionalFormatting>
  <conditionalFormatting sqref="H88">
    <cfRule type="cellIs" dxfId="1712" priority="309" operator="equal">
      <formula>0</formula>
    </cfRule>
    <cfRule type="cellIs" dxfId="1711" priority="310" operator="lessThan">
      <formula>3</formula>
    </cfRule>
  </conditionalFormatting>
  <conditionalFormatting sqref="H88">
    <cfRule type="cellIs" dxfId="1710" priority="308" operator="equal">
      <formula>0</formula>
    </cfRule>
  </conditionalFormatting>
  <conditionalFormatting sqref="H88">
    <cfRule type="cellIs" dxfId="1709" priority="307" operator="equal">
      <formula>0</formula>
    </cfRule>
  </conditionalFormatting>
  <conditionalFormatting sqref="H90">
    <cfRule type="expression" dxfId="1708" priority="306">
      <formula>$M$19&gt;0</formula>
    </cfRule>
  </conditionalFormatting>
  <conditionalFormatting sqref="H90">
    <cfRule type="expression" dxfId="1707" priority="305">
      <formula>$M$19&gt;0</formula>
    </cfRule>
  </conditionalFormatting>
  <conditionalFormatting sqref="H90">
    <cfRule type="cellIs" dxfId="1706" priority="303" operator="equal">
      <formula>0</formula>
    </cfRule>
    <cfRule type="cellIs" dxfId="1705" priority="304" operator="lessThan">
      <formula>3</formula>
    </cfRule>
  </conditionalFormatting>
  <conditionalFormatting sqref="H90">
    <cfRule type="cellIs" dxfId="1704" priority="302" operator="equal">
      <formula>0</formula>
    </cfRule>
  </conditionalFormatting>
  <conditionalFormatting sqref="H90">
    <cfRule type="cellIs" dxfId="1703" priority="301" operator="equal">
      <formula>0</formula>
    </cfRule>
  </conditionalFormatting>
  <conditionalFormatting sqref="H89">
    <cfRule type="expression" dxfId="1702" priority="281">
      <formula>$M$19&gt;0</formula>
    </cfRule>
  </conditionalFormatting>
  <conditionalFormatting sqref="H89">
    <cfRule type="expression" dxfId="1701" priority="280">
      <formula>$M$19&gt;0</formula>
    </cfRule>
  </conditionalFormatting>
  <conditionalFormatting sqref="H89">
    <cfRule type="cellIs" dxfId="1700" priority="278" operator="equal">
      <formula>0</formula>
    </cfRule>
    <cfRule type="cellIs" dxfId="1699" priority="279" operator="lessThan">
      <formula>3</formula>
    </cfRule>
  </conditionalFormatting>
  <conditionalFormatting sqref="H89">
    <cfRule type="cellIs" dxfId="1698" priority="277" operator="equal">
      <formula>0</formula>
    </cfRule>
  </conditionalFormatting>
  <conditionalFormatting sqref="H89">
    <cfRule type="cellIs" dxfId="1697" priority="276" operator="equal">
      <formula>0</formula>
    </cfRule>
  </conditionalFormatting>
  <conditionalFormatting sqref="H92">
    <cfRule type="cellIs" dxfId="1696" priority="272" operator="equal">
      <formula>0</formula>
    </cfRule>
    <cfRule type="cellIs" dxfId="1695" priority="273" operator="lessThan">
      <formula>3</formula>
    </cfRule>
  </conditionalFormatting>
  <conditionalFormatting sqref="H92">
    <cfRule type="expression" dxfId="1694" priority="271">
      <formula>$M$19&gt;0</formula>
    </cfRule>
  </conditionalFormatting>
  <conditionalFormatting sqref="H92">
    <cfRule type="expression" dxfId="1693" priority="270">
      <formula>$M$19&gt;0</formula>
    </cfRule>
  </conditionalFormatting>
  <conditionalFormatting sqref="H92:J92">
    <cfRule type="cellIs" dxfId="1692" priority="264" operator="equal">
      <formula>0</formula>
    </cfRule>
  </conditionalFormatting>
  <conditionalFormatting sqref="H93">
    <cfRule type="cellIs" dxfId="1691" priority="254" operator="equal">
      <formula>0</formula>
    </cfRule>
    <cfRule type="cellIs" dxfId="1690" priority="255" operator="lessThan">
      <formula>3</formula>
    </cfRule>
  </conditionalFormatting>
  <conditionalFormatting sqref="H93">
    <cfRule type="expression" dxfId="1689" priority="253">
      <formula>$M$19&gt;0</formula>
    </cfRule>
  </conditionalFormatting>
  <conditionalFormatting sqref="H93">
    <cfRule type="expression" dxfId="1688" priority="252">
      <formula>$M$19&gt;0</formula>
    </cfRule>
  </conditionalFormatting>
  <conditionalFormatting sqref="H93:J93">
    <cfRule type="cellIs" dxfId="1687" priority="246" operator="equal">
      <formula>0</formula>
    </cfRule>
  </conditionalFormatting>
  <conditionalFormatting sqref="H94">
    <cfRule type="cellIs" dxfId="1686" priority="236" operator="equal">
      <formula>0</formula>
    </cfRule>
    <cfRule type="cellIs" dxfId="1685" priority="237" operator="lessThan">
      <formula>3</formula>
    </cfRule>
  </conditionalFormatting>
  <conditionalFormatting sqref="H94">
    <cfRule type="expression" dxfId="1684" priority="235">
      <formula>$M$19&gt;0</formula>
    </cfRule>
  </conditionalFormatting>
  <conditionalFormatting sqref="H94">
    <cfRule type="expression" dxfId="1683" priority="234">
      <formula>$M$19&gt;0</formula>
    </cfRule>
  </conditionalFormatting>
  <conditionalFormatting sqref="H94:J94">
    <cfRule type="cellIs" dxfId="1682" priority="228" operator="equal">
      <formula>0</formula>
    </cfRule>
  </conditionalFormatting>
  <conditionalFormatting sqref="H110:H115">
    <cfRule type="expression" dxfId="1681" priority="207">
      <formula>$M$19&gt;0</formula>
    </cfRule>
  </conditionalFormatting>
  <conditionalFormatting sqref="H110:H115">
    <cfRule type="expression" dxfId="1680" priority="206">
      <formula>$M$19&gt;0</formula>
    </cfRule>
  </conditionalFormatting>
  <conditionalFormatting sqref="H110:H115">
    <cfRule type="cellIs" dxfId="1679" priority="204" operator="equal">
      <formula>0</formula>
    </cfRule>
    <cfRule type="cellIs" dxfId="1678" priority="205" operator="lessThan">
      <formula>3</formula>
    </cfRule>
  </conditionalFormatting>
  <conditionalFormatting sqref="H110:J115">
    <cfRule type="cellIs" dxfId="1677" priority="177" operator="equal">
      <formula>0</formula>
    </cfRule>
    <cfRule type="cellIs" dxfId="1676" priority="203" operator="equal">
      <formula>0</formula>
    </cfRule>
  </conditionalFormatting>
  <conditionalFormatting sqref="H122:H124">
    <cfRule type="cellIs" dxfId="1675" priority="196" operator="equal">
      <formula>0</formula>
    </cfRule>
    <cfRule type="cellIs" dxfId="1674" priority="197" operator="lessThan">
      <formula>3</formula>
    </cfRule>
  </conditionalFormatting>
  <conditionalFormatting sqref="H122:H124">
    <cfRule type="expression" dxfId="1673" priority="195">
      <formula>$M$19&gt;0</formula>
    </cfRule>
  </conditionalFormatting>
  <conditionalFormatting sqref="H122:H124">
    <cfRule type="expression" dxfId="1672" priority="194">
      <formula>$M$19&gt;0</formula>
    </cfRule>
  </conditionalFormatting>
  <conditionalFormatting sqref="K122:K124">
    <cfRule type="containsText" dxfId="1671" priority="193" operator="containsText" text="&quot;&quot;">
      <formula>NOT(ISERROR(SEARCH("""""",K122)))</formula>
    </cfRule>
  </conditionalFormatting>
  <conditionalFormatting sqref="K122:K124">
    <cfRule type="expression" dxfId="1670" priority="192">
      <formula>$M$19&gt;0</formula>
    </cfRule>
  </conditionalFormatting>
  <conditionalFormatting sqref="K122:K124">
    <cfRule type="expression" dxfId="1669" priority="191">
      <formula>$M$19&gt;0</formula>
    </cfRule>
  </conditionalFormatting>
  <conditionalFormatting sqref="H122:J124">
    <cfRule type="cellIs" dxfId="1668" priority="190" operator="equal">
      <formula>0</formula>
    </cfRule>
  </conditionalFormatting>
  <conditionalFormatting sqref="K122:K124">
    <cfRule type="containsText" dxfId="1667" priority="189" operator="containsText" text="&quot;&quot;">
      <formula>NOT(ISERROR(SEARCH("""""",K122)))</formula>
    </cfRule>
  </conditionalFormatting>
  <conditionalFormatting sqref="K122:K124">
    <cfRule type="expression" dxfId="1666" priority="188">
      <formula>$M$19&gt;0</formula>
    </cfRule>
  </conditionalFormatting>
  <conditionalFormatting sqref="K122:K124">
    <cfRule type="expression" dxfId="1665" priority="187">
      <formula>$M$19&gt;0</formula>
    </cfRule>
  </conditionalFormatting>
  <conditionalFormatting sqref="K122:K124">
    <cfRule type="containsText" dxfId="1664" priority="186" operator="containsText" text="&quot;&quot;">
      <formula>NOT(ISERROR(SEARCH("""""",K122)))</formula>
    </cfRule>
  </conditionalFormatting>
  <conditionalFormatting sqref="K122:K124">
    <cfRule type="expression" dxfId="1663" priority="185">
      <formula>$M$19&gt;0</formula>
    </cfRule>
  </conditionalFormatting>
  <conditionalFormatting sqref="K122:K124">
    <cfRule type="expression" dxfId="1662" priority="184">
      <formula>$M$19&gt;0</formula>
    </cfRule>
  </conditionalFormatting>
  <conditionalFormatting sqref="K109:K115">
    <cfRule type="expression" dxfId="1661" priority="183">
      <formula>$M$19&gt;0</formula>
    </cfRule>
  </conditionalFormatting>
  <conditionalFormatting sqref="K109:K115">
    <cfRule type="expression" dxfId="1660" priority="182">
      <formula>$M$19&gt;0</formula>
    </cfRule>
  </conditionalFormatting>
  <conditionalFormatting sqref="K109:K115">
    <cfRule type="containsText" dxfId="1659" priority="181" operator="containsText" text="&quot;&quot;">
      <formula>NOT(ISERROR(SEARCH("""""",K109)))</formula>
    </cfRule>
  </conditionalFormatting>
  <conditionalFormatting sqref="K109:K115">
    <cfRule type="containsText" dxfId="1658" priority="180" operator="containsText" text="&quot;&quot;">
      <formula>NOT(ISERROR(SEARCH("""""",K109)))</formula>
    </cfRule>
  </conditionalFormatting>
  <conditionalFormatting sqref="K109:K115">
    <cfRule type="expression" dxfId="1657" priority="179">
      <formula>$M$19&gt;0</formula>
    </cfRule>
  </conditionalFormatting>
  <conditionalFormatting sqref="K109:K115">
    <cfRule type="expression" dxfId="1656" priority="178">
      <formula>$M$19&gt;0</formula>
    </cfRule>
  </conditionalFormatting>
  <conditionalFormatting sqref="H109:J109">
    <cfRule type="cellIs" dxfId="1655" priority="176" operator="equal">
      <formula>0</formula>
    </cfRule>
  </conditionalFormatting>
  <conditionalFormatting sqref="G71">
    <cfRule type="expression" dxfId="1654" priority="175">
      <formula>+$N$71=0</formula>
    </cfRule>
  </conditionalFormatting>
  <conditionalFormatting sqref="G72">
    <cfRule type="expression" dxfId="1653" priority="173">
      <formula>+$N$72=0</formula>
    </cfRule>
    <cfRule type="expression" priority="174">
      <formula>+$N$72=0</formula>
    </cfRule>
  </conditionalFormatting>
  <conditionalFormatting sqref="N52:N72">
    <cfRule type="cellIs" dxfId="1652" priority="172" operator="equal">
      <formula>0</formula>
    </cfRule>
  </conditionalFormatting>
  <conditionalFormatting sqref="N80:N100 N108:N128">
    <cfRule type="cellIs" dxfId="1651" priority="171" operator="equal">
      <formula>0</formula>
    </cfRule>
  </conditionalFormatting>
  <conditionalFormatting sqref="G127:G128">
    <cfRule type="expression" dxfId="1650" priority="170">
      <formula>+$N$127=0</formula>
    </cfRule>
  </conditionalFormatting>
  <conditionalFormatting sqref="Q71:AH72">
    <cfRule type="expression" dxfId="1649" priority="169">
      <formula>+$N$71=0</formula>
    </cfRule>
  </conditionalFormatting>
  <conditionalFormatting sqref="Q99:AH100">
    <cfRule type="expression" dxfId="1648" priority="168">
      <formula>+$N$99=0</formula>
    </cfRule>
  </conditionalFormatting>
  <conditionalFormatting sqref="Q127:AH128">
    <cfRule type="expression" dxfId="1647" priority="167">
      <formula>+$N$127=0</formula>
    </cfRule>
  </conditionalFormatting>
  <conditionalFormatting sqref="G62">
    <cfRule type="expression" dxfId="1646" priority="166">
      <formula>+$N$62=0</formula>
    </cfRule>
  </conditionalFormatting>
  <conditionalFormatting sqref="K81">
    <cfRule type="expression" dxfId="1645" priority="165">
      <formula>$M$19&gt;0</formula>
    </cfRule>
  </conditionalFormatting>
  <conditionalFormatting sqref="K81">
    <cfRule type="expression" dxfId="1644" priority="164">
      <formula>$M$19&gt;0</formula>
    </cfRule>
  </conditionalFormatting>
  <conditionalFormatting sqref="K81">
    <cfRule type="containsText" dxfId="1643" priority="163" operator="containsText" text="&quot;&quot;">
      <formula>NOT(ISERROR(SEARCH("""""",K81)))</formula>
    </cfRule>
  </conditionalFormatting>
  <conditionalFormatting sqref="K81">
    <cfRule type="containsText" dxfId="1642" priority="162" operator="containsText" text="&quot;&quot;">
      <formula>NOT(ISERROR(SEARCH("""""",K81)))</formula>
    </cfRule>
  </conditionalFormatting>
  <conditionalFormatting sqref="K81">
    <cfRule type="containsText" dxfId="1641" priority="161" operator="containsText" text="&quot;&quot;">
      <formula>NOT(ISERROR(SEARCH("""""",K81)))</formula>
    </cfRule>
  </conditionalFormatting>
  <conditionalFormatting sqref="K81">
    <cfRule type="expression" dxfId="1640" priority="160">
      <formula>$M$19&gt;0</formula>
    </cfRule>
  </conditionalFormatting>
  <conditionalFormatting sqref="K81">
    <cfRule type="expression" dxfId="1639" priority="159">
      <formula>$M$19&gt;0</formula>
    </cfRule>
  </conditionalFormatting>
  <conditionalFormatting sqref="K82">
    <cfRule type="expression" dxfId="1638" priority="158">
      <formula>$M$19&gt;0</formula>
    </cfRule>
  </conditionalFormatting>
  <conditionalFormatting sqref="K82">
    <cfRule type="expression" dxfId="1637" priority="157">
      <formula>$M$19&gt;0</formula>
    </cfRule>
  </conditionalFormatting>
  <conditionalFormatting sqref="K82">
    <cfRule type="containsText" dxfId="1636" priority="156" operator="containsText" text="&quot;&quot;">
      <formula>NOT(ISERROR(SEARCH("""""",K82)))</formula>
    </cfRule>
  </conditionalFormatting>
  <conditionalFormatting sqref="K82">
    <cfRule type="containsText" dxfId="1635" priority="155" operator="containsText" text="&quot;&quot;">
      <formula>NOT(ISERROR(SEARCH("""""",K82)))</formula>
    </cfRule>
  </conditionalFormatting>
  <conditionalFormatting sqref="K82">
    <cfRule type="containsText" dxfId="1634" priority="154" operator="containsText" text="&quot;&quot;">
      <formula>NOT(ISERROR(SEARCH("""""",K82)))</formula>
    </cfRule>
  </conditionalFormatting>
  <conditionalFormatting sqref="K82">
    <cfRule type="expression" dxfId="1633" priority="153">
      <formula>$M$19&gt;0</formula>
    </cfRule>
  </conditionalFormatting>
  <conditionalFormatting sqref="K82">
    <cfRule type="expression" dxfId="1632" priority="152">
      <formula>$M$19&gt;0</formula>
    </cfRule>
  </conditionalFormatting>
  <conditionalFormatting sqref="K83">
    <cfRule type="expression" dxfId="1631" priority="151">
      <formula>$M$19&gt;0</formula>
    </cfRule>
  </conditionalFormatting>
  <conditionalFormatting sqref="K83">
    <cfRule type="expression" dxfId="1630" priority="150">
      <formula>$M$19&gt;0</formula>
    </cfRule>
  </conditionalFormatting>
  <conditionalFormatting sqref="K83">
    <cfRule type="containsText" dxfId="1629" priority="149" operator="containsText" text="&quot;&quot;">
      <formula>NOT(ISERROR(SEARCH("""""",K83)))</formula>
    </cfRule>
  </conditionalFormatting>
  <conditionalFormatting sqref="K83">
    <cfRule type="containsText" dxfId="1628" priority="148" operator="containsText" text="&quot;&quot;">
      <formula>NOT(ISERROR(SEARCH("""""",K83)))</formula>
    </cfRule>
  </conditionalFormatting>
  <conditionalFormatting sqref="K83">
    <cfRule type="containsText" dxfId="1627" priority="147" operator="containsText" text="&quot;&quot;">
      <formula>NOT(ISERROR(SEARCH("""""",K83)))</formula>
    </cfRule>
  </conditionalFormatting>
  <conditionalFormatting sqref="K83">
    <cfRule type="expression" dxfId="1626" priority="146">
      <formula>$M$19&gt;0</formula>
    </cfRule>
  </conditionalFormatting>
  <conditionalFormatting sqref="K83">
    <cfRule type="expression" dxfId="1625" priority="145">
      <formula>$M$19&gt;0</formula>
    </cfRule>
  </conditionalFormatting>
  <conditionalFormatting sqref="K84">
    <cfRule type="expression" dxfId="1624" priority="144">
      <formula>$M$19&gt;0</formula>
    </cfRule>
  </conditionalFormatting>
  <conditionalFormatting sqref="K84">
    <cfRule type="expression" dxfId="1623" priority="143">
      <formula>$M$19&gt;0</formula>
    </cfRule>
  </conditionalFormatting>
  <conditionalFormatting sqref="K84">
    <cfRule type="containsText" dxfId="1622" priority="142" operator="containsText" text="&quot;&quot;">
      <formula>NOT(ISERROR(SEARCH("""""",K84)))</formula>
    </cfRule>
  </conditionalFormatting>
  <conditionalFormatting sqref="K84">
    <cfRule type="containsText" dxfId="1621" priority="141" operator="containsText" text="&quot;&quot;">
      <formula>NOT(ISERROR(SEARCH("""""",K84)))</formula>
    </cfRule>
  </conditionalFormatting>
  <conditionalFormatting sqref="K84">
    <cfRule type="containsText" dxfId="1620" priority="140" operator="containsText" text="&quot;&quot;">
      <formula>NOT(ISERROR(SEARCH("""""",K84)))</formula>
    </cfRule>
  </conditionalFormatting>
  <conditionalFormatting sqref="K84">
    <cfRule type="expression" dxfId="1619" priority="139">
      <formula>$M$19&gt;0</formula>
    </cfRule>
  </conditionalFormatting>
  <conditionalFormatting sqref="K84">
    <cfRule type="expression" dxfId="1618" priority="138">
      <formula>$M$19&gt;0</formula>
    </cfRule>
  </conditionalFormatting>
  <conditionalFormatting sqref="K85">
    <cfRule type="expression" dxfId="1617" priority="137">
      <formula>$M$19&gt;0</formula>
    </cfRule>
  </conditionalFormatting>
  <conditionalFormatting sqref="K85">
    <cfRule type="expression" dxfId="1616" priority="136">
      <formula>$M$19&gt;0</formula>
    </cfRule>
  </conditionalFormatting>
  <conditionalFormatting sqref="K85">
    <cfRule type="containsText" dxfId="1615" priority="135" operator="containsText" text="&quot;&quot;">
      <formula>NOT(ISERROR(SEARCH("""""",K85)))</formula>
    </cfRule>
  </conditionalFormatting>
  <conditionalFormatting sqref="K85">
    <cfRule type="containsText" dxfId="1614" priority="134" operator="containsText" text="&quot;&quot;">
      <formula>NOT(ISERROR(SEARCH("""""",K85)))</formula>
    </cfRule>
  </conditionalFormatting>
  <conditionalFormatting sqref="K85">
    <cfRule type="containsText" dxfId="1613" priority="133" operator="containsText" text="&quot;&quot;">
      <formula>NOT(ISERROR(SEARCH("""""",K85)))</formula>
    </cfRule>
  </conditionalFormatting>
  <conditionalFormatting sqref="K85">
    <cfRule type="expression" dxfId="1612" priority="132">
      <formula>$M$19&gt;0</formula>
    </cfRule>
  </conditionalFormatting>
  <conditionalFormatting sqref="K85">
    <cfRule type="expression" dxfId="1611" priority="131">
      <formula>$M$19&gt;0</formula>
    </cfRule>
  </conditionalFormatting>
  <conditionalFormatting sqref="K86">
    <cfRule type="expression" dxfId="1610" priority="130">
      <formula>$M$19&gt;0</formula>
    </cfRule>
  </conditionalFormatting>
  <conditionalFormatting sqref="K86">
    <cfRule type="expression" dxfId="1609" priority="129">
      <formula>$M$19&gt;0</formula>
    </cfRule>
  </conditionalFormatting>
  <conditionalFormatting sqref="K86">
    <cfRule type="containsText" dxfId="1608" priority="128" operator="containsText" text="&quot;&quot;">
      <formula>NOT(ISERROR(SEARCH("""""",K86)))</formula>
    </cfRule>
  </conditionalFormatting>
  <conditionalFormatting sqref="K86">
    <cfRule type="containsText" dxfId="1607" priority="127" operator="containsText" text="&quot;&quot;">
      <formula>NOT(ISERROR(SEARCH("""""",K86)))</formula>
    </cfRule>
  </conditionalFormatting>
  <conditionalFormatting sqref="K86">
    <cfRule type="containsText" dxfId="1606" priority="126" operator="containsText" text="&quot;&quot;">
      <formula>NOT(ISERROR(SEARCH("""""",K86)))</formula>
    </cfRule>
  </conditionalFormatting>
  <conditionalFormatting sqref="K86">
    <cfRule type="expression" dxfId="1605" priority="125">
      <formula>$M$19&gt;0</formula>
    </cfRule>
  </conditionalFormatting>
  <conditionalFormatting sqref="K86">
    <cfRule type="expression" dxfId="1604" priority="124">
      <formula>$M$19&gt;0</formula>
    </cfRule>
  </conditionalFormatting>
  <conditionalFormatting sqref="K87">
    <cfRule type="expression" dxfId="1603" priority="123">
      <formula>$M$19&gt;0</formula>
    </cfRule>
  </conditionalFormatting>
  <conditionalFormatting sqref="K87">
    <cfRule type="expression" dxfId="1602" priority="122">
      <formula>$M$19&gt;0</formula>
    </cfRule>
  </conditionalFormatting>
  <conditionalFormatting sqref="K87">
    <cfRule type="containsText" dxfId="1601" priority="121" operator="containsText" text="&quot;&quot;">
      <formula>NOT(ISERROR(SEARCH("""""",K87)))</formula>
    </cfRule>
  </conditionalFormatting>
  <conditionalFormatting sqref="K87">
    <cfRule type="containsText" dxfId="1600" priority="120" operator="containsText" text="&quot;&quot;">
      <formula>NOT(ISERROR(SEARCH("""""",K87)))</formula>
    </cfRule>
  </conditionalFormatting>
  <conditionalFormatting sqref="K87">
    <cfRule type="containsText" dxfId="1599" priority="119" operator="containsText" text="&quot;&quot;">
      <formula>NOT(ISERROR(SEARCH("""""",K87)))</formula>
    </cfRule>
  </conditionalFormatting>
  <conditionalFormatting sqref="K87">
    <cfRule type="expression" dxfId="1598" priority="118">
      <formula>$M$19&gt;0</formula>
    </cfRule>
  </conditionalFormatting>
  <conditionalFormatting sqref="K87">
    <cfRule type="expression" dxfId="1597" priority="117">
      <formula>$M$19&gt;0</formula>
    </cfRule>
  </conditionalFormatting>
  <conditionalFormatting sqref="K88">
    <cfRule type="expression" dxfId="1596" priority="116">
      <formula>$M$19&gt;0</formula>
    </cfRule>
  </conditionalFormatting>
  <conditionalFormatting sqref="K88">
    <cfRule type="expression" dxfId="1595" priority="115">
      <formula>$M$19&gt;0</formula>
    </cfRule>
  </conditionalFormatting>
  <conditionalFormatting sqref="K88">
    <cfRule type="containsText" dxfId="1594" priority="114" operator="containsText" text="&quot;&quot;">
      <formula>NOT(ISERROR(SEARCH("""""",K88)))</formula>
    </cfRule>
  </conditionalFormatting>
  <conditionalFormatting sqref="K88">
    <cfRule type="containsText" dxfId="1593" priority="113" operator="containsText" text="&quot;&quot;">
      <formula>NOT(ISERROR(SEARCH("""""",K88)))</formula>
    </cfRule>
  </conditionalFormatting>
  <conditionalFormatting sqref="K88">
    <cfRule type="containsText" dxfId="1592" priority="112" operator="containsText" text="&quot;&quot;">
      <formula>NOT(ISERROR(SEARCH("""""",K88)))</formula>
    </cfRule>
  </conditionalFormatting>
  <conditionalFormatting sqref="K88">
    <cfRule type="expression" dxfId="1591" priority="111">
      <formula>$M$19&gt;0</formula>
    </cfRule>
  </conditionalFormatting>
  <conditionalFormatting sqref="K88">
    <cfRule type="expression" dxfId="1590" priority="110">
      <formula>$M$19&gt;0</formula>
    </cfRule>
  </conditionalFormatting>
  <conditionalFormatting sqref="K89">
    <cfRule type="expression" dxfId="1589" priority="109">
      <formula>$M$19&gt;0</formula>
    </cfRule>
  </conditionalFormatting>
  <conditionalFormatting sqref="K89">
    <cfRule type="expression" dxfId="1588" priority="108">
      <formula>$M$19&gt;0</formula>
    </cfRule>
  </conditionalFormatting>
  <conditionalFormatting sqref="K89">
    <cfRule type="containsText" dxfId="1587" priority="107" operator="containsText" text="&quot;&quot;">
      <formula>NOT(ISERROR(SEARCH("""""",K89)))</formula>
    </cfRule>
  </conditionalFormatting>
  <conditionalFormatting sqref="K89">
    <cfRule type="containsText" dxfId="1586" priority="106" operator="containsText" text="&quot;&quot;">
      <formula>NOT(ISERROR(SEARCH("""""",K89)))</formula>
    </cfRule>
  </conditionalFormatting>
  <conditionalFormatting sqref="K89">
    <cfRule type="containsText" dxfId="1585" priority="105" operator="containsText" text="&quot;&quot;">
      <formula>NOT(ISERROR(SEARCH("""""",K89)))</formula>
    </cfRule>
  </conditionalFormatting>
  <conditionalFormatting sqref="K89">
    <cfRule type="expression" dxfId="1584" priority="104">
      <formula>$M$19&gt;0</formula>
    </cfRule>
  </conditionalFormatting>
  <conditionalFormatting sqref="K89">
    <cfRule type="expression" dxfId="1583" priority="103">
      <formula>$M$19&gt;0</formula>
    </cfRule>
  </conditionalFormatting>
  <conditionalFormatting sqref="K90">
    <cfRule type="expression" dxfId="1582" priority="102">
      <formula>$M$19&gt;0</formula>
    </cfRule>
  </conditionalFormatting>
  <conditionalFormatting sqref="K90">
    <cfRule type="expression" dxfId="1581" priority="101">
      <formula>$M$19&gt;0</formula>
    </cfRule>
  </conditionalFormatting>
  <conditionalFormatting sqref="K90">
    <cfRule type="containsText" dxfId="1580" priority="100" operator="containsText" text="&quot;&quot;">
      <formula>NOT(ISERROR(SEARCH("""""",K90)))</formula>
    </cfRule>
  </conditionalFormatting>
  <conditionalFormatting sqref="K90">
    <cfRule type="containsText" dxfId="1579" priority="99" operator="containsText" text="&quot;&quot;">
      <formula>NOT(ISERROR(SEARCH("""""",K90)))</formula>
    </cfRule>
  </conditionalFormatting>
  <conditionalFormatting sqref="K90">
    <cfRule type="containsText" dxfId="1578" priority="98" operator="containsText" text="&quot;&quot;">
      <formula>NOT(ISERROR(SEARCH("""""",K90)))</formula>
    </cfRule>
  </conditionalFormatting>
  <conditionalFormatting sqref="K90">
    <cfRule type="expression" dxfId="1577" priority="97">
      <formula>$M$19&gt;0</formula>
    </cfRule>
  </conditionalFormatting>
  <conditionalFormatting sqref="K90">
    <cfRule type="expression" dxfId="1576" priority="96">
      <formula>$M$19&gt;0</formula>
    </cfRule>
  </conditionalFormatting>
  <conditionalFormatting sqref="K91">
    <cfRule type="expression" dxfId="1575" priority="95">
      <formula>$M$19&gt;0</formula>
    </cfRule>
  </conditionalFormatting>
  <conditionalFormatting sqref="K91">
    <cfRule type="expression" dxfId="1574" priority="94">
      <formula>$M$19&gt;0</formula>
    </cfRule>
  </conditionalFormatting>
  <conditionalFormatting sqref="K91">
    <cfRule type="containsText" dxfId="1573" priority="93" operator="containsText" text="&quot;&quot;">
      <formula>NOT(ISERROR(SEARCH("""""",K91)))</formula>
    </cfRule>
  </conditionalFormatting>
  <conditionalFormatting sqref="K91">
    <cfRule type="containsText" dxfId="1572" priority="92" operator="containsText" text="&quot;&quot;">
      <formula>NOT(ISERROR(SEARCH("""""",K91)))</formula>
    </cfRule>
  </conditionalFormatting>
  <conditionalFormatting sqref="K91">
    <cfRule type="containsText" dxfId="1571" priority="91" operator="containsText" text="&quot;&quot;">
      <formula>NOT(ISERROR(SEARCH("""""",K91)))</formula>
    </cfRule>
  </conditionalFormatting>
  <conditionalFormatting sqref="K91">
    <cfRule type="expression" dxfId="1570" priority="90">
      <formula>$M$19&gt;0</formula>
    </cfRule>
  </conditionalFormatting>
  <conditionalFormatting sqref="K91">
    <cfRule type="expression" dxfId="1569" priority="89">
      <formula>$M$19&gt;0</formula>
    </cfRule>
  </conditionalFormatting>
  <conditionalFormatting sqref="K92">
    <cfRule type="expression" dxfId="1568" priority="88">
      <formula>$M$19&gt;0</formula>
    </cfRule>
  </conditionalFormatting>
  <conditionalFormatting sqref="K92">
    <cfRule type="expression" dxfId="1567" priority="87">
      <formula>$M$19&gt;0</formula>
    </cfRule>
  </conditionalFormatting>
  <conditionalFormatting sqref="K92">
    <cfRule type="containsText" dxfId="1566" priority="86" operator="containsText" text="&quot;&quot;">
      <formula>NOT(ISERROR(SEARCH("""""",K92)))</formula>
    </cfRule>
  </conditionalFormatting>
  <conditionalFormatting sqref="K92">
    <cfRule type="containsText" dxfId="1565" priority="85" operator="containsText" text="&quot;&quot;">
      <formula>NOT(ISERROR(SEARCH("""""",K92)))</formula>
    </cfRule>
  </conditionalFormatting>
  <conditionalFormatting sqref="K92">
    <cfRule type="containsText" dxfId="1564" priority="84" operator="containsText" text="&quot;&quot;">
      <formula>NOT(ISERROR(SEARCH("""""",K92)))</formula>
    </cfRule>
  </conditionalFormatting>
  <conditionalFormatting sqref="K92">
    <cfRule type="expression" dxfId="1563" priority="83">
      <formula>$M$19&gt;0</formula>
    </cfRule>
  </conditionalFormatting>
  <conditionalFormatting sqref="K92">
    <cfRule type="expression" dxfId="1562" priority="82">
      <formula>$M$19&gt;0</formula>
    </cfRule>
  </conditionalFormatting>
  <conditionalFormatting sqref="K93">
    <cfRule type="expression" dxfId="1561" priority="81">
      <formula>$M$19&gt;0</formula>
    </cfRule>
  </conditionalFormatting>
  <conditionalFormatting sqref="K93">
    <cfRule type="expression" dxfId="1560" priority="80">
      <formula>$M$19&gt;0</formula>
    </cfRule>
  </conditionalFormatting>
  <conditionalFormatting sqref="K93">
    <cfRule type="containsText" dxfId="1559" priority="79" operator="containsText" text="&quot;&quot;">
      <formula>NOT(ISERROR(SEARCH("""""",K93)))</formula>
    </cfRule>
  </conditionalFormatting>
  <conditionalFormatting sqref="K93">
    <cfRule type="containsText" dxfId="1558" priority="78" operator="containsText" text="&quot;&quot;">
      <formula>NOT(ISERROR(SEARCH("""""",K93)))</formula>
    </cfRule>
  </conditionalFormatting>
  <conditionalFormatting sqref="K93">
    <cfRule type="containsText" dxfId="1557" priority="77" operator="containsText" text="&quot;&quot;">
      <formula>NOT(ISERROR(SEARCH("""""",K93)))</formula>
    </cfRule>
  </conditionalFormatting>
  <conditionalFormatting sqref="K93">
    <cfRule type="expression" dxfId="1556" priority="76">
      <formula>$M$19&gt;0</formula>
    </cfRule>
  </conditionalFormatting>
  <conditionalFormatting sqref="K93">
    <cfRule type="expression" dxfId="1555" priority="75">
      <formula>$M$19&gt;0</formula>
    </cfRule>
  </conditionalFormatting>
  <conditionalFormatting sqref="K94">
    <cfRule type="expression" dxfId="1554" priority="74">
      <formula>$M$19&gt;0</formula>
    </cfRule>
  </conditionalFormatting>
  <conditionalFormatting sqref="K94">
    <cfRule type="expression" dxfId="1553" priority="73">
      <formula>$M$19&gt;0</formula>
    </cfRule>
  </conditionalFormatting>
  <conditionalFormatting sqref="K94">
    <cfRule type="containsText" dxfId="1552" priority="72" operator="containsText" text="&quot;&quot;">
      <formula>NOT(ISERROR(SEARCH("""""",K94)))</formula>
    </cfRule>
  </conditionalFormatting>
  <conditionalFormatting sqref="K94">
    <cfRule type="containsText" dxfId="1551" priority="71" operator="containsText" text="&quot;&quot;">
      <formula>NOT(ISERROR(SEARCH("""""",K94)))</formula>
    </cfRule>
  </conditionalFormatting>
  <conditionalFormatting sqref="K94">
    <cfRule type="containsText" dxfId="1550" priority="70" operator="containsText" text="&quot;&quot;">
      <formula>NOT(ISERROR(SEARCH("""""",K94)))</formula>
    </cfRule>
  </conditionalFormatting>
  <conditionalFormatting sqref="K94">
    <cfRule type="expression" dxfId="1549" priority="69">
      <formula>$M$19&gt;0</formula>
    </cfRule>
  </conditionalFormatting>
  <conditionalFormatting sqref="K94">
    <cfRule type="expression" dxfId="1548" priority="68">
      <formula>$M$19&gt;0</formula>
    </cfRule>
  </conditionalFormatting>
  <conditionalFormatting sqref="K95">
    <cfRule type="expression" dxfId="1547" priority="67">
      <formula>$M$19&gt;0</formula>
    </cfRule>
  </conditionalFormatting>
  <conditionalFormatting sqref="K95">
    <cfRule type="expression" dxfId="1546" priority="66">
      <formula>$M$19&gt;0</formula>
    </cfRule>
  </conditionalFormatting>
  <conditionalFormatting sqref="K95">
    <cfRule type="containsText" dxfId="1545" priority="65" operator="containsText" text="&quot;&quot;">
      <formula>NOT(ISERROR(SEARCH("""""",K95)))</formula>
    </cfRule>
  </conditionalFormatting>
  <conditionalFormatting sqref="K95">
    <cfRule type="containsText" dxfId="1544" priority="64" operator="containsText" text="&quot;&quot;">
      <formula>NOT(ISERROR(SEARCH("""""",K95)))</formula>
    </cfRule>
  </conditionalFormatting>
  <conditionalFormatting sqref="K95">
    <cfRule type="containsText" dxfId="1543" priority="63" operator="containsText" text="&quot;&quot;">
      <formula>NOT(ISERROR(SEARCH("""""",K95)))</formula>
    </cfRule>
  </conditionalFormatting>
  <conditionalFormatting sqref="K95">
    <cfRule type="expression" dxfId="1542" priority="62">
      <formula>$M$19&gt;0</formula>
    </cfRule>
  </conditionalFormatting>
  <conditionalFormatting sqref="K95">
    <cfRule type="expression" dxfId="1541" priority="61">
      <formula>$M$19&gt;0</formula>
    </cfRule>
  </conditionalFormatting>
  <conditionalFormatting sqref="K96">
    <cfRule type="expression" dxfId="1540" priority="60">
      <formula>$M$19&gt;0</formula>
    </cfRule>
  </conditionalFormatting>
  <conditionalFormatting sqref="K96">
    <cfRule type="expression" dxfId="1539" priority="59">
      <formula>$M$19&gt;0</formula>
    </cfRule>
  </conditionalFormatting>
  <conditionalFormatting sqref="K96">
    <cfRule type="containsText" dxfId="1538" priority="58" operator="containsText" text="&quot;&quot;">
      <formula>NOT(ISERROR(SEARCH("""""",K96)))</formula>
    </cfRule>
  </conditionalFormatting>
  <conditionalFormatting sqref="K96">
    <cfRule type="containsText" dxfId="1537" priority="57" operator="containsText" text="&quot;&quot;">
      <formula>NOT(ISERROR(SEARCH("""""",K96)))</formula>
    </cfRule>
  </conditionalFormatting>
  <conditionalFormatting sqref="K96">
    <cfRule type="containsText" dxfId="1536" priority="56" operator="containsText" text="&quot;&quot;">
      <formula>NOT(ISERROR(SEARCH("""""",K96)))</formula>
    </cfRule>
  </conditionalFormatting>
  <conditionalFormatting sqref="K96">
    <cfRule type="expression" dxfId="1535" priority="55">
      <formula>$M$19&gt;0</formula>
    </cfRule>
  </conditionalFormatting>
  <conditionalFormatting sqref="K96">
    <cfRule type="expression" dxfId="1534" priority="54">
      <formula>$M$19&gt;0</formula>
    </cfRule>
  </conditionalFormatting>
  <conditionalFormatting sqref="K97">
    <cfRule type="expression" dxfId="1533" priority="53">
      <formula>$M$19&gt;0</formula>
    </cfRule>
  </conditionalFormatting>
  <conditionalFormatting sqref="K97">
    <cfRule type="expression" dxfId="1532" priority="52">
      <formula>$M$19&gt;0</formula>
    </cfRule>
  </conditionalFormatting>
  <conditionalFormatting sqref="K97">
    <cfRule type="containsText" dxfId="1531" priority="51" operator="containsText" text="&quot;&quot;">
      <formula>NOT(ISERROR(SEARCH("""""",K97)))</formula>
    </cfRule>
  </conditionalFormatting>
  <conditionalFormatting sqref="K97">
    <cfRule type="containsText" dxfId="1530" priority="50" operator="containsText" text="&quot;&quot;">
      <formula>NOT(ISERROR(SEARCH("""""",K97)))</formula>
    </cfRule>
  </conditionalFormatting>
  <conditionalFormatting sqref="K97">
    <cfRule type="containsText" dxfId="1529" priority="49" operator="containsText" text="&quot;&quot;">
      <formula>NOT(ISERROR(SEARCH("""""",K97)))</formula>
    </cfRule>
  </conditionalFormatting>
  <conditionalFormatting sqref="K97">
    <cfRule type="expression" dxfId="1528" priority="48">
      <formula>$M$19&gt;0</formula>
    </cfRule>
  </conditionalFormatting>
  <conditionalFormatting sqref="K97">
    <cfRule type="expression" dxfId="1527" priority="47">
      <formula>$M$19&gt;0</formula>
    </cfRule>
  </conditionalFormatting>
  <conditionalFormatting sqref="K98">
    <cfRule type="expression" dxfId="1526" priority="46">
      <formula>$M$19&gt;0</formula>
    </cfRule>
  </conditionalFormatting>
  <conditionalFormatting sqref="K98">
    <cfRule type="expression" dxfId="1525" priority="45">
      <formula>$M$19&gt;0</formula>
    </cfRule>
  </conditionalFormatting>
  <conditionalFormatting sqref="K98">
    <cfRule type="containsText" dxfId="1524" priority="44" operator="containsText" text="&quot;&quot;">
      <formula>NOT(ISERROR(SEARCH("""""",K98)))</formula>
    </cfRule>
  </conditionalFormatting>
  <conditionalFormatting sqref="K98">
    <cfRule type="containsText" dxfId="1523" priority="43" operator="containsText" text="&quot;&quot;">
      <formula>NOT(ISERROR(SEARCH("""""",K98)))</formula>
    </cfRule>
  </conditionalFormatting>
  <conditionalFormatting sqref="K98">
    <cfRule type="containsText" dxfId="1522" priority="42" operator="containsText" text="&quot;&quot;">
      <formula>NOT(ISERROR(SEARCH("""""",K98)))</formula>
    </cfRule>
  </conditionalFormatting>
  <conditionalFormatting sqref="K98">
    <cfRule type="expression" dxfId="1521" priority="41">
      <formula>$M$19&gt;0</formula>
    </cfRule>
  </conditionalFormatting>
  <conditionalFormatting sqref="K98">
    <cfRule type="expression" dxfId="1520" priority="40">
      <formula>$M$19&gt;0</formula>
    </cfRule>
  </conditionalFormatting>
  <conditionalFormatting sqref="K99">
    <cfRule type="expression" dxfId="1519" priority="39">
      <formula>$M$19&gt;0</formula>
    </cfRule>
  </conditionalFormatting>
  <conditionalFormatting sqref="K99">
    <cfRule type="expression" dxfId="1518" priority="38">
      <formula>$M$19&gt;0</formula>
    </cfRule>
  </conditionalFormatting>
  <conditionalFormatting sqref="K99">
    <cfRule type="containsText" dxfId="1517" priority="37" operator="containsText" text="&quot;&quot;">
      <formula>NOT(ISERROR(SEARCH("""""",K99)))</formula>
    </cfRule>
  </conditionalFormatting>
  <conditionalFormatting sqref="K99">
    <cfRule type="containsText" dxfId="1516" priority="36" operator="containsText" text="&quot;&quot;">
      <formula>NOT(ISERROR(SEARCH("""""",K99)))</formula>
    </cfRule>
  </conditionalFormatting>
  <conditionalFormatting sqref="K99">
    <cfRule type="containsText" dxfId="1515" priority="35" operator="containsText" text="&quot;&quot;">
      <formula>NOT(ISERROR(SEARCH("""""",K99)))</formula>
    </cfRule>
  </conditionalFormatting>
  <conditionalFormatting sqref="K99">
    <cfRule type="expression" dxfId="1514" priority="34">
      <formula>$M$19&gt;0</formula>
    </cfRule>
  </conditionalFormatting>
  <conditionalFormatting sqref="K99">
    <cfRule type="expression" dxfId="1513" priority="33">
      <formula>$M$19&gt;0</formula>
    </cfRule>
  </conditionalFormatting>
  <conditionalFormatting sqref="K100">
    <cfRule type="expression" dxfId="1512" priority="32">
      <formula>$M$19&gt;0</formula>
    </cfRule>
  </conditionalFormatting>
  <conditionalFormatting sqref="K100">
    <cfRule type="expression" dxfId="1511" priority="31">
      <formula>$M$19&gt;0</formula>
    </cfRule>
  </conditionalFormatting>
  <conditionalFormatting sqref="K100">
    <cfRule type="containsText" dxfId="1510" priority="30" operator="containsText" text="&quot;&quot;">
      <formula>NOT(ISERROR(SEARCH("""""",K100)))</formula>
    </cfRule>
  </conditionalFormatting>
  <conditionalFormatting sqref="K100">
    <cfRule type="containsText" dxfId="1509" priority="29" operator="containsText" text="&quot;&quot;">
      <formula>NOT(ISERROR(SEARCH("""""",K100)))</formula>
    </cfRule>
  </conditionalFormatting>
  <conditionalFormatting sqref="K100">
    <cfRule type="containsText" dxfId="1508" priority="28" operator="containsText" text="&quot;&quot;">
      <formula>NOT(ISERROR(SEARCH("""""",K100)))</formula>
    </cfRule>
  </conditionalFormatting>
  <conditionalFormatting sqref="K100">
    <cfRule type="expression" dxfId="1507" priority="27">
      <formula>$M$19&gt;0</formula>
    </cfRule>
  </conditionalFormatting>
  <conditionalFormatting sqref="K100">
    <cfRule type="expression" dxfId="1506" priority="26">
      <formula>$M$19&gt;0</formula>
    </cfRule>
  </conditionalFormatting>
  <conditionalFormatting sqref="K101">
    <cfRule type="expression" dxfId="1505" priority="25">
      <formula>$M$19&gt;0</formula>
    </cfRule>
  </conditionalFormatting>
  <conditionalFormatting sqref="K101">
    <cfRule type="expression" dxfId="1504" priority="24">
      <formula>$M$19&gt;0</formula>
    </cfRule>
  </conditionalFormatting>
  <conditionalFormatting sqref="K101">
    <cfRule type="containsText" dxfId="1503" priority="23" operator="containsText" text="&quot;&quot;">
      <formula>NOT(ISERROR(SEARCH("""""",K101)))</formula>
    </cfRule>
  </conditionalFormatting>
  <conditionalFormatting sqref="K101">
    <cfRule type="containsText" dxfId="1502" priority="22" operator="containsText" text="&quot;&quot;">
      <formula>NOT(ISERROR(SEARCH("""""",K101)))</formula>
    </cfRule>
  </conditionalFormatting>
  <conditionalFormatting sqref="K101">
    <cfRule type="containsText" dxfId="1501" priority="21" operator="containsText" text="&quot;&quot;">
      <formula>NOT(ISERROR(SEARCH("""""",K101)))</formula>
    </cfRule>
  </conditionalFormatting>
  <conditionalFormatting sqref="K101">
    <cfRule type="expression" dxfId="1500" priority="20">
      <formula>$M$19&gt;0</formula>
    </cfRule>
  </conditionalFormatting>
  <conditionalFormatting sqref="K101">
    <cfRule type="expression" dxfId="1499" priority="19">
      <formula>$M$19&gt;0</formula>
    </cfRule>
  </conditionalFormatting>
  <conditionalFormatting sqref="I102">
    <cfRule type="cellIs" dxfId="1498" priority="17" operator="equal">
      <formula>0</formula>
    </cfRule>
    <cfRule type="cellIs" dxfId="1497" priority="18" operator="lessThan">
      <formula>3</formula>
    </cfRule>
  </conditionalFormatting>
  <conditionalFormatting sqref="I102">
    <cfRule type="expression" dxfId="1496" priority="16">
      <formula>$M$19&gt;0</formula>
    </cfRule>
  </conditionalFormatting>
  <conditionalFormatting sqref="I102">
    <cfRule type="expression" dxfId="1495" priority="15">
      <formula>$M$19&gt;0</formula>
    </cfRule>
  </conditionalFormatting>
  <conditionalFormatting sqref="I130">
    <cfRule type="cellIs" dxfId="1494" priority="13" operator="equal">
      <formula>0</formula>
    </cfRule>
    <cfRule type="cellIs" dxfId="1493" priority="14" operator="lessThan">
      <formula>3</formula>
    </cfRule>
  </conditionalFormatting>
  <conditionalFormatting sqref="I130">
    <cfRule type="expression" dxfId="1492" priority="12">
      <formula>$M$19&gt;0</formula>
    </cfRule>
  </conditionalFormatting>
  <conditionalFormatting sqref="I130">
    <cfRule type="expression" dxfId="1491" priority="11">
      <formula>$M$19&gt;0</formula>
    </cfRule>
  </conditionalFormatting>
  <conditionalFormatting sqref="X33:Z33">
    <cfRule type="cellIs" dxfId="1490" priority="10" operator="lessThan">
      <formula>2.95</formula>
    </cfRule>
    <cfRule type="cellIs" dxfId="1489" priority="9" operator="greaterThan">
      <formula>2.96</formula>
    </cfRule>
  </conditionalFormatting>
  <conditionalFormatting sqref="I130:J130">
    <cfRule type="cellIs" dxfId="1488" priority="8" operator="equal">
      <formula>0</formula>
    </cfRule>
  </conditionalFormatting>
  <conditionalFormatting sqref="I102:J102">
    <cfRule type="cellIs" dxfId="1487" priority="7" operator="equal">
      <formula>0</formula>
    </cfRule>
  </conditionalFormatting>
  <conditionalFormatting sqref="H108:J108">
    <cfRule type="cellIs" dxfId="1486" priority="6" operator="equal">
      <formula>0</formula>
    </cfRule>
  </conditionalFormatting>
  <conditionalFormatting sqref="O52:O72">
    <cfRule type="containsText" dxfId="1485" priority="5" operator="containsText" text="Recup">
      <formula>NOT(ISERROR(SEARCH("Recup",O52)))</formula>
    </cfRule>
  </conditionalFormatting>
  <conditionalFormatting sqref="O80:O100">
    <cfRule type="containsText" dxfId="1484" priority="2" operator="containsText" text="Recup">
      <formula>NOT(ISERROR(SEARCH("Recup",O80)))</formula>
    </cfRule>
  </conditionalFormatting>
  <conditionalFormatting sqref="O108:O128">
    <cfRule type="containsText" dxfId="1483" priority="1" operator="containsText" text="Recup">
      <formula>NOT(ISERROR(SEARCH("Recup",O108)))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XEU1" workbookViewId="0">
      <selection activeCell="M19" sqref="M19:N20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560"/>
  <sheetViews>
    <sheetView topLeftCell="A214" zoomScale="80" zoomScaleNormal="80" workbookViewId="0">
      <selection activeCell="B238" sqref="B238"/>
    </sheetView>
  </sheetViews>
  <sheetFormatPr baseColWidth="10" defaultRowHeight="15.6" x14ac:dyDescent="0.3"/>
  <cols>
    <col min="1" max="1" width="5.5" customWidth="1"/>
    <col min="2" max="5" width="12" customWidth="1"/>
    <col min="6" max="6" width="3.69921875" customWidth="1"/>
    <col min="7" max="14" width="3.19921875" customWidth="1"/>
    <col min="15" max="15" width="3.09765625" customWidth="1"/>
    <col min="16" max="16" width="4" customWidth="1"/>
    <col min="17" max="23" width="3.19921875" customWidth="1"/>
    <col min="24" max="24" width="4.5" customWidth="1"/>
    <col min="25" max="25" width="4.796875" customWidth="1"/>
    <col min="26" max="26" width="3.69921875" customWidth="1"/>
    <col min="27" max="27" width="1.69921875" customWidth="1"/>
    <col min="28" max="38" width="3.19921875" customWidth="1"/>
    <col min="39" max="39" width="4.19921875" customWidth="1"/>
    <col min="40" max="45" width="3.19921875" customWidth="1"/>
    <col min="46" max="46" width="4" customWidth="1"/>
    <col min="47" max="48" width="3.8984375" customWidth="1"/>
    <col min="49" max="49" width="2.296875" customWidth="1"/>
    <col min="50" max="55" width="3.19921875" customWidth="1"/>
    <col min="56" max="56" width="2.59765625" customWidth="1"/>
    <col min="57" max="74" width="3.19921875" customWidth="1"/>
    <col min="75" max="75" width="4" customWidth="1"/>
    <col min="76" max="76" width="3.8984375" customWidth="1"/>
    <col min="77" max="77" width="4.19921875" customWidth="1"/>
    <col min="78" max="78" width="2.19921875" customWidth="1"/>
    <col min="79" max="80" width="4.796875" customWidth="1"/>
    <col min="81" max="81" width="1.796875" customWidth="1"/>
    <col min="82" max="83" width="4.796875" customWidth="1"/>
    <col min="84" max="84" width="1.8984375" customWidth="1"/>
    <col min="85" max="86" width="4.796875" customWidth="1"/>
    <col min="87" max="87" width="2.09765625" customWidth="1"/>
    <col min="88" max="88" width="5.5" customWidth="1"/>
    <col min="89" max="89" width="2.3984375" customWidth="1"/>
    <col min="90" max="92" width="3.8984375" customWidth="1"/>
    <col min="93" max="93" width="2.296875" customWidth="1"/>
    <col min="94" max="99" width="4.19921875" customWidth="1"/>
    <col min="100" max="100" width="2.09765625" customWidth="1"/>
    <col min="101" max="104" width="4.59765625" customWidth="1"/>
    <col min="105" max="105" width="1.5" customWidth="1"/>
    <col min="106" max="109" width="4.59765625" customWidth="1"/>
    <col min="110" max="110" width="1.5" customWidth="1"/>
    <col min="111" max="114" width="4.59765625" customWidth="1"/>
    <col min="115" max="115" width="1.5" customWidth="1"/>
    <col min="116" max="116" width="8.09765625" customWidth="1"/>
    <col min="117" max="119" width="7.5" customWidth="1"/>
    <col min="120" max="120" width="2.3984375" customWidth="1"/>
    <col min="121" max="125" width="3.8984375" customWidth="1"/>
    <col min="126" max="126" width="2.59765625" customWidth="1"/>
    <col min="127" max="130" width="3.8984375" customWidth="1"/>
    <col min="131" max="131" width="2.59765625" customWidth="1"/>
    <col min="132" max="135" width="3.8984375" customWidth="1"/>
  </cols>
  <sheetData>
    <row r="1" spans="1:135" ht="19.2" thickTop="1" thickBot="1" x14ac:dyDescent="0.35">
      <c r="A1" s="41" t="s">
        <v>230</v>
      </c>
      <c r="B1" s="438"/>
      <c r="C1" s="438"/>
      <c r="D1" s="439">
        <f>+B55</f>
        <v>43650</v>
      </c>
      <c r="E1" s="440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3"/>
      <c r="R1" s="43"/>
      <c r="S1" s="44" t="str">
        <f>+D2</f>
        <v>MATEMATICAS</v>
      </c>
      <c r="T1" s="43"/>
      <c r="U1" s="43"/>
      <c r="V1" s="43"/>
      <c r="W1" s="45"/>
      <c r="X1" s="42"/>
      <c r="Y1" s="42"/>
      <c r="Z1" s="46"/>
      <c r="AA1" s="47"/>
      <c r="AB1" s="48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1015" t="s">
        <v>0</v>
      </c>
      <c r="AN1" s="1016"/>
      <c r="AO1" s="1016"/>
      <c r="AP1" s="1016"/>
      <c r="AQ1" s="1016"/>
      <c r="AR1" s="50"/>
      <c r="AS1" s="51"/>
      <c r="AT1" s="49"/>
      <c r="AU1" s="49"/>
      <c r="AV1" s="52"/>
      <c r="AW1" s="47"/>
      <c r="AX1" s="53"/>
      <c r="AY1" s="53"/>
      <c r="AZ1" s="53"/>
      <c r="BA1" s="53"/>
      <c r="BB1" s="53"/>
      <c r="BC1" s="53"/>
      <c r="BD1" s="47"/>
      <c r="BE1" s="54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1017" t="s">
        <v>1</v>
      </c>
      <c r="BQ1" s="1017"/>
      <c r="BR1" s="1017"/>
      <c r="BS1" s="1017"/>
      <c r="BT1" s="1017"/>
      <c r="BU1" s="56"/>
      <c r="BV1" s="57"/>
      <c r="BW1" s="55"/>
      <c r="BX1" s="55"/>
      <c r="BY1" s="58"/>
      <c r="BZ1" s="47"/>
      <c r="CA1" s="1018" t="s">
        <v>231</v>
      </c>
      <c r="CB1" s="1019"/>
      <c r="CC1" s="1019"/>
      <c r="CD1" s="1019"/>
      <c r="CE1" s="1019"/>
      <c r="CF1" s="1019"/>
      <c r="CG1" s="1019"/>
      <c r="CH1" s="1019"/>
      <c r="CI1" s="1019"/>
      <c r="CJ1" s="1020"/>
      <c r="CK1" s="47"/>
      <c r="CL1" s="47"/>
      <c r="CM1" s="47"/>
      <c r="CN1" s="47"/>
      <c r="CO1" s="47"/>
      <c r="CP1" s="1021" t="s">
        <v>2</v>
      </c>
      <c r="CQ1" s="1022"/>
      <c r="CR1" s="1022"/>
      <c r="CS1" s="1022"/>
      <c r="CT1" s="1022"/>
      <c r="CU1" s="1023"/>
      <c r="CV1" s="47"/>
      <c r="CW1" s="1024" t="s">
        <v>232</v>
      </c>
      <c r="CX1" s="1025"/>
      <c r="CY1" s="1025"/>
      <c r="CZ1" s="1025"/>
      <c r="DA1" s="1025"/>
      <c r="DB1" s="1025"/>
      <c r="DC1" s="1025"/>
      <c r="DD1" s="1025"/>
      <c r="DE1" s="1025"/>
      <c r="DF1" s="1025"/>
      <c r="DG1" s="1025"/>
      <c r="DH1" s="1025"/>
      <c r="DI1" s="1025"/>
      <c r="DJ1" s="1025"/>
      <c r="DK1" s="1025"/>
      <c r="DL1" s="1025"/>
      <c r="DM1" s="1025"/>
      <c r="DN1" s="1025"/>
      <c r="DO1" s="1026"/>
      <c r="DP1" s="47"/>
      <c r="DQ1" s="47"/>
      <c r="DR1" s="964" t="s">
        <v>3</v>
      </c>
      <c r="DS1" s="965"/>
      <c r="DT1" s="965"/>
      <c r="DU1" s="965"/>
      <c r="DV1" s="965"/>
      <c r="DW1" s="1093"/>
      <c r="DX1" s="1093"/>
      <c r="DY1" s="1093"/>
      <c r="DZ1" s="1093"/>
      <c r="EA1" s="965"/>
      <c r="EB1" s="965"/>
      <c r="EC1" s="965"/>
      <c r="ED1" s="965"/>
      <c r="EE1" s="966"/>
    </row>
    <row r="2" spans="1:135" ht="14.4" customHeight="1" thickTop="1" thickBot="1" x14ac:dyDescent="0.35">
      <c r="A2" s="441" t="s">
        <v>181</v>
      </c>
      <c r="B2" s="442">
        <f>+B58</f>
        <v>2019</v>
      </c>
      <c r="C2" s="443" t="s">
        <v>4</v>
      </c>
      <c r="D2" s="19" t="s">
        <v>5</v>
      </c>
      <c r="E2" s="444"/>
      <c r="F2" s="967" t="s">
        <v>6</v>
      </c>
      <c r="G2" s="967"/>
      <c r="H2" s="967"/>
      <c r="I2" s="967"/>
      <c r="J2" s="967"/>
      <c r="K2" s="967"/>
      <c r="L2" s="967"/>
      <c r="M2" s="967"/>
      <c r="N2" s="967"/>
      <c r="O2" s="967"/>
      <c r="P2" s="59">
        <f>IF(MAX(F4:O4)=0,1,MAX(F4:O4))</f>
        <v>6</v>
      </c>
      <c r="Q2" s="968" t="s">
        <v>7</v>
      </c>
      <c r="R2" s="969"/>
      <c r="S2" s="969"/>
      <c r="T2" s="969"/>
      <c r="U2" s="969"/>
      <c r="V2" s="969"/>
      <c r="W2" s="60">
        <f>IF(MAX(Q4:W4)=0,1,MAX(Q4:W4)-11)</f>
        <v>4</v>
      </c>
      <c r="X2" s="970" t="s">
        <v>8</v>
      </c>
      <c r="Y2" s="971"/>
      <c r="Z2" s="972"/>
      <c r="AA2" s="47"/>
      <c r="AB2" s="973" t="s">
        <v>6</v>
      </c>
      <c r="AC2" s="974"/>
      <c r="AD2" s="974"/>
      <c r="AE2" s="974"/>
      <c r="AF2" s="974"/>
      <c r="AG2" s="974"/>
      <c r="AH2" s="974"/>
      <c r="AI2" s="974"/>
      <c r="AJ2" s="974"/>
      <c r="AK2" s="974"/>
      <c r="AL2" s="61">
        <f>IF(MAX(AB4:AL4)=0,1,MAX(AB4:AL4))</f>
        <v>2</v>
      </c>
      <c r="AM2" s="975" t="s">
        <v>7</v>
      </c>
      <c r="AN2" s="976"/>
      <c r="AO2" s="976"/>
      <c r="AP2" s="976"/>
      <c r="AQ2" s="976"/>
      <c r="AR2" s="976"/>
      <c r="AS2" s="62">
        <f>IF(MAX(AM4:AS4)=0,1,MAX(AM4:AS4)-11)</f>
        <v>1</v>
      </c>
      <c r="AT2" s="977" t="s">
        <v>8</v>
      </c>
      <c r="AU2" s="978"/>
      <c r="AV2" s="979"/>
      <c r="AW2" s="47"/>
      <c r="AX2" s="980" t="s">
        <v>233</v>
      </c>
      <c r="AY2" s="981"/>
      <c r="AZ2" s="981"/>
      <c r="BA2" s="981"/>
      <c r="BB2" s="982"/>
      <c r="BC2" s="63">
        <f>+SUM(AX3:BC3)</f>
        <v>1</v>
      </c>
      <c r="BD2" s="47"/>
      <c r="BE2" s="983" t="s">
        <v>6</v>
      </c>
      <c r="BF2" s="984"/>
      <c r="BG2" s="984"/>
      <c r="BH2" s="984"/>
      <c r="BI2" s="984"/>
      <c r="BJ2" s="984"/>
      <c r="BK2" s="984"/>
      <c r="BL2" s="984"/>
      <c r="BM2" s="984"/>
      <c r="BN2" s="984"/>
      <c r="BO2" s="64">
        <f>IF(MAX(BE4:BO4)=0,1,MAX(BE4:BO4))</f>
        <v>3</v>
      </c>
      <c r="BP2" s="985" t="s">
        <v>7</v>
      </c>
      <c r="BQ2" s="986"/>
      <c r="BR2" s="986"/>
      <c r="BS2" s="986"/>
      <c r="BT2" s="986"/>
      <c r="BU2" s="986"/>
      <c r="BV2" s="65">
        <f>IF(MAX(BP4:BV4)=0,1,MAX(BP4:BV4)-11)</f>
        <v>1</v>
      </c>
      <c r="BW2" s="987" t="s">
        <v>8</v>
      </c>
      <c r="BX2" s="988"/>
      <c r="BY2" s="989"/>
      <c r="BZ2" s="47"/>
      <c r="CA2" s="990" t="s">
        <v>234</v>
      </c>
      <c r="CB2" s="991"/>
      <c r="CC2" s="66"/>
      <c r="CD2" s="1069" t="s">
        <v>235</v>
      </c>
      <c r="CE2" s="1070"/>
      <c r="CF2" s="66"/>
      <c r="CG2" s="1071" t="s">
        <v>236</v>
      </c>
      <c r="CH2" s="1072"/>
      <c r="CI2" s="66"/>
      <c r="CJ2" s="996" t="s">
        <v>237</v>
      </c>
      <c r="CK2" s="47"/>
      <c r="CL2" s="998" t="s">
        <v>238</v>
      </c>
      <c r="CM2" s="999"/>
      <c r="CN2" s="1000"/>
      <c r="CO2" s="47"/>
      <c r="CP2" s="944" t="s">
        <v>239</v>
      </c>
      <c r="CQ2" s="945"/>
      <c r="CR2" s="945"/>
      <c r="CS2" s="945"/>
      <c r="CT2" s="945"/>
      <c r="CU2" s="946"/>
      <c r="CV2" s="47"/>
      <c r="CW2" s="947" t="s">
        <v>240</v>
      </c>
      <c r="CX2" s="948"/>
      <c r="CY2" s="948"/>
      <c r="CZ2" s="67"/>
      <c r="DA2" s="68"/>
      <c r="DB2" s="931" t="s">
        <v>241</v>
      </c>
      <c r="DC2" s="932"/>
      <c r="DD2" s="932"/>
      <c r="DE2" s="69"/>
      <c r="DF2" s="68"/>
      <c r="DG2" s="933" t="s">
        <v>242</v>
      </c>
      <c r="DH2" s="934"/>
      <c r="DI2" s="934"/>
      <c r="DJ2" s="70"/>
      <c r="DK2" s="71"/>
      <c r="DL2" s="935" t="s">
        <v>243</v>
      </c>
      <c r="DM2" s="936"/>
      <c r="DN2" s="936"/>
      <c r="DO2" s="937"/>
      <c r="DP2" s="47"/>
      <c r="DQ2" s="47"/>
      <c r="DR2" s="928" t="str">
        <f>+S1</f>
        <v>MATEMATICAS</v>
      </c>
      <c r="DS2" s="929"/>
      <c r="DT2" s="929"/>
      <c r="DU2" s="930"/>
      <c r="DV2" s="72"/>
      <c r="DW2" s="1001" t="str">
        <f>+AM1</f>
        <v>GEOMETRIA</v>
      </c>
      <c r="DX2" s="1002"/>
      <c r="DY2" s="1002"/>
      <c r="DZ2" s="1003"/>
      <c r="EA2" s="72"/>
      <c r="EB2" s="1004" t="str">
        <f>+BP1</f>
        <v>ESTADISTICA</v>
      </c>
      <c r="EC2" s="1005"/>
      <c r="ED2" s="1005"/>
      <c r="EE2" s="1006"/>
    </row>
    <row r="3" spans="1:135" ht="18.600000000000001" thickTop="1" thickBot="1" x14ac:dyDescent="0.4">
      <c r="A3" s="445" t="s">
        <v>264</v>
      </c>
      <c r="B3" s="446" t="s">
        <v>9</v>
      </c>
      <c r="C3" s="447">
        <v>603</v>
      </c>
      <c r="D3" s="448" t="s">
        <v>10</v>
      </c>
      <c r="E3" s="449" t="str">
        <f>+E59</f>
        <v>DOS</v>
      </c>
      <c r="F3" s="1007">
        <v>0.3</v>
      </c>
      <c r="G3" s="1008"/>
      <c r="H3" s="1009" t="s">
        <v>244</v>
      </c>
      <c r="I3" s="1009"/>
      <c r="J3" s="1009"/>
      <c r="K3" s="1009"/>
      <c r="L3" s="1009"/>
      <c r="M3" s="1009"/>
      <c r="N3" s="1009"/>
      <c r="O3" s="1010"/>
      <c r="P3" s="73">
        <v>0.2</v>
      </c>
      <c r="Q3" s="955">
        <f>+F3</f>
        <v>0.3</v>
      </c>
      <c r="R3" s="956"/>
      <c r="S3" s="957" t="s">
        <v>245</v>
      </c>
      <c r="T3" s="957"/>
      <c r="U3" s="957"/>
      <c r="V3" s="957"/>
      <c r="W3" s="958"/>
      <c r="X3" s="74">
        <v>0.1</v>
      </c>
      <c r="Y3" s="75">
        <v>0.05</v>
      </c>
      <c r="Z3" s="76">
        <v>0.05</v>
      </c>
      <c r="AA3" s="47"/>
      <c r="AB3" s="1011">
        <v>0.4</v>
      </c>
      <c r="AC3" s="957"/>
      <c r="AD3" s="960" t="s">
        <v>244</v>
      </c>
      <c r="AE3" s="960"/>
      <c r="AF3" s="960"/>
      <c r="AG3" s="960"/>
      <c r="AH3" s="960"/>
      <c r="AI3" s="960"/>
      <c r="AJ3" s="960"/>
      <c r="AK3" s="960"/>
      <c r="AL3" s="961"/>
      <c r="AM3" s="955">
        <f>+AB3</f>
        <v>0.4</v>
      </c>
      <c r="AN3" s="956"/>
      <c r="AO3" s="957" t="s">
        <v>245</v>
      </c>
      <c r="AP3" s="957"/>
      <c r="AQ3" s="957"/>
      <c r="AR3" s="957"/>
      <c r="AS3" s="958"/>
      <c r="AT3" s="74">
        <v>0.1</v>
      </c>
      <c r="AU3" s="75">
        <v>0.05</v>
      </c>
      <c r="AV3" s="77">
        <v>0.05</v>
      </c>
      <c r="AW3" s="47"/>
      <c r="AX3" s="78">
        <v>1</v>
      </c>
      <c r="AY3" s="79">
        <f>+IF(COUNT(AY5:AY54,"&lt;6")&gt;0,1,0)</f>
        <v>0</v>
      </c>
      <c r="AZ3" s="79">
        <f>+IF(COUNT(AZ5:AZ54,"&lt;6")&gt;0,1,0)</f>
        <v>0</v>
      </c>
      <c r="BA3" s="79">
        <f>+IF(COUNT(BA5:BA54,"&lt;6")&gt;0,1,0)</f>
        <v>0</v>
      </c>
      <c r="BB3" s="79">
        <f>+IF(COUNT(BB5:BB54,"&lt;6")&gt;0,1,0)</f>
        <v>0</v>
      </c>
      <c r="BC3" s="80">
        <f>+IF(COUNT(BC5:BC54,"&lt;6")&gt;0,1,0)</f>
        <v>0</v>
      </c>
      <c r="BD3" s="47"/>
      <c r="BE3" s="959">
        <f>+AB3</f>
        <v>0.4</v>
      </c>
      <c r="BF3" s="957"/>
      <c r="BG3" s="960" t="s">
        <v>244</v>
      </c>
      <c r="BH3" s="960"/>
      <c r="BI3" s="960"/>
      <c r="BJ3" s="960"/>
      <c r="BK3" s="960"/>
      <c r="BL3" s="960"/>
      <c r="BM3" s="960"/>
      <c r="BN3" s="960"/>
      <c r="BO3" s="961"/>
      <c r="BP3" s="955">
        <f>+BE3</f>
        <v>0.4</v>
      </c>
      <c r="BQ3" s="956"/>
      <c r="BR3" s="957" t="s">
        <v>245</v>
      </c>
      <c r="BS3" s="957"/>
      <c r="BT3" s="957"/>
      <c r="BU3" s="957"/>
      <c r="BV3" s="958"/>
      <c r="BW3" s="74">
        <v>0.1</v>
      </c>
      <c r="BX3" s="75">
        <v>0.05</v>
      </c>
      <c r="BY3" s="81">
        <v>0.05</v>
      </c>
      <c r="BZ3" s="47"/>
      <c r="CA3" s="962">
        <f>+F3+P3+X3+Y3+Z3+Q3</f>
        <v>1</v>
      </c>
      <c r="CB3" s="963"/>
      <c r="CC3" s="82"/>
      <c r="CD3" s="940">
        <f>AB3+AM3+AT3+AU3+AV3</f>
        <v>1</v>
      </c>
      <c r="CE3" s="941"/>
      <c r="CF3" s="82"/>
      <c r="CG3" s="942">
        <f>BE3+BP3+BW3+BX3+BY3</f>
        <v>1</v>
      </c>
      <c r="CH3" s="943"/>
      <c r="CI3" s="82"/>
      <c r="CJ3" s="997"/>
      <c r="CK3" s="47"/>
      <c r="CL3" s="83">
        <f>+COUNT(CL5:CL54)</f>
        <v>1</v>
      </c>
      <c r="CM3" s="84">
        <f t="shared" ref="CM3:CN3" si="0">+COUNT(CM5:CM54)</f>
        <v>1</v>
      </c>
      <c r="CN3" s="85">
        <f t="shared" si="0"/>
        <v>1</v>
      </c>
      <c r="CO3" s="47"/>
      <c r="CP3" s="86" t="s">
        <v>13</v>
      </c>
      <c r="CQ3" s="87" t="s">
        <v>14</v>
      </c>
      <c r="CR3" s="88" t="s">
        <v>15</v>
      </c>
      <c r="CS3" s="89"/>
      <c r="CT3" s="89"/>
      <c r="CU3" s="90"/>
      <c r="CV3" s="47"/>
      <c r="CW3" s="91">
        <v>0.3</v>
      </c>
      <c r="CX3" s="92">
        <v>0.5</v>
      </c>
      <c r="CY3" s="92">
        <v>0.2</v>
      </c>
      <c r="CZ3" s="93">
        <f>+CW3+CX3+CY3</f>
        <v>1</v>
      </c>
      <c r="DA3" s="94"/>
      <c r="DB3" s="91">
        <v>0.3</v>
      </c>
      <c r="DC3" s="92">
        <v>0.5</v>
      </c>
      <c r="DD3" s="92">
        <v>0.2</v>
      </c>
      <c r="DE3" s="93">
        <f>+DB3+DC3+DD3</f>
        <v>1</v>
      </c>
      <c r="DF3" s="94"/>
      <c r="DG3" s="91">
        <v>0.3</v>
      </c>
      <c r="DH3" s="92">
        <v>0.5</v>
      </c>
      <c r="DI3" s="92">
        <v>0.2</v>
      </c>
      <c r="DJ3" s="93">
        <f>+DG3+DH3+DI3</f>
        <v>1</v>
      </c>
      <c r="DK3" s="94"/>
      <c r="DL3" s="95">
        <v>20</v>
      </c>
      <c r="DM3" s="96">
        <v>20</v>
      </c>
      <c r="DN3" s="96">
        <f>+DM3</f>
        <v>20</v>
      </c>
      <c r="DO3" s="97">
        <f>+DM3</f>
        <v>20</v>
      </c>
      <c r="DP3" s="47"/>
      <c r="DQ3" s="47"/>
      <c r="DR3" s="98" t="s">
        <v>246</v>
      </c>
      <c r="DS3" s="99" t="s">
        <v>247</v>
      </c>
      <c r="DT3" s="100" t="s">
        <v>248</v>
      </c>
      <c r="DU3" s="101" t="s">
        <v>249</v>
      </c>
      <c r="DV3" s="72"/>
      <c r="DW3" s="102" t="str">
        <f>+DR3</f>
        <v>P1</v>
      </c>
      <c r="DX3" s="103" t="str">
        <f>+DS3</f>
        <v>P2</v>
      </c>
      <c r="DY3" s="104" t="str">
        <f>+DT3</f>
        <v>P3</v>
      </c>
      <c r="DZ3" s="105" t="str">
        <f>+DU3</f>
        <v>P4</v>
      </c>
      <c r="EA3" s="106"/>
      <c r="EB3" s="107" t="str">
        <f>+DW3</f>
        <v>P1</v>
      </c>
      <c r="EC3" s="108" t="str">
        <f>+DX3</f>
        <v>P2</v>
      </c>
      <c r="ED3" s="109" t="str">
        <f>+DY3</f>
        <v>P3</v>
      </c>
      <c r="EE3" s="110" t="str">
        <f>+DZ3</f>
        <v>P4</v>
      </c>
    </row>
    <row r="4" spans="1:135" ht="28.8" thickTop="1" thickBot="1" x14ac:dyDescent="0.4">
      <c r="A4" s="450" t="s">
        <v>183</v>
      </c>
      <c r="B4" s="451" t="s">
        <v>19</v>
      </c>
      <c r="C4" s="452"/>
      <c r="D4" s="451" t="s">
        <v>20</v>
      </c>
      <c r="E4" s="453"/>
      <c r="F4" s="111">
        <f>+IF(COUNT(F5:F54)&gt;0,1,0)</f>
        <v>1</v>
      </c>
      <c r="G4" s="112">
        <f>+IF(COUNT(G5:G54)&gt;0,2,0)</f>
        <v>2</v>
      </c>
      <c r="H4" s="112">
        <f>+IF(COUNT(H5:H54)&gt;0,3,0)</f>
        <v>3</v>
      </c>
      <c r="I4" s="112">
        <f>+IF(COUNT(I5:I54)&gt;0,4,0)</f>
        <v>4</v>
      </c>
      <c r="J4" s="112">
        <f>+IF(COUNT(J5:J54)&gt;0,5,0)</f>
        <v>5</v>
      </c>
      <c r="K4" s="112">
        <f>+IF(COUNT(K5:K54)&gt;0,6,0)</f>
        <v>6</v>
      </c>
      <c r="L4" s="112">
        <f>+IF(COUNT(L5:L54)&gt;0,7,0)</f>
        <v>0</v>
      </c>
      <c r="M4" s="112">
        <f>+IF(COUNT(M5:M54)&gt;0,8,0)</f>
        <v>0</v>
      </c>
      <c r="N4" s="112">
        <f>+IF(COUNT(N5:N54)&gt;0,9,0)</f>
        <v>0</v>
      </c>
      <c r="O4" s="113">
        <f>+IF(COUNT(O5:O54)&gt;0,10,0)</f>
        <v>0</v>
      </c>
      <c r="P4" s="114">
        <f>+IF(COUNTIF(P5:P54,"&gt;0,1")&gt;0,11,0)</f>
        <v>0</v>
      </c>
      <c r="Q4" s="115">
        <f>+IF(COUNT(Q5:Q54)&gt;0,12,0)</f>
        <v>12</v>
      </c>
      <c r="R4" s="116">
        <f>+IF(COUNT(R5:R54)&gt;0,13,0)</f>
        <v>13</v>
      </c>
      <c r="S4" s="116">
        <f>+IF(COUNT(S5:S54)&gt;0,14,0)</f>
        <v>14</v>
      </c>
      <c r="T4" s="116">
        <f>+IF(COUNT(T5:T54)&gt;0,15,0)</f>
        <v>15</v>
      </c>
      <c r="U4" s="116">
        <f>+IF(COUNT(U5:U54)&gt;0,16,0)</f>
        <v>0</v>
      </c>
      <c r="V4" s="116">
        <f>+IF(COUNT(V5:V54)&gt;0,17,0)</f>
        <v>0</v>
      </c>
      <c r="W4" s="116">
        <f>+IF(COUNT(W5:W54)&gt;0,18,0)</f>
        <v>0</v>
      </c>
      <c r="X4" s="114">
        <f>+IF(COUNTIF(X5:X54,"&gt;0,1")&gt;0,19,0)</f>
        <v>19</v>
      </c>
      <c r="Y4" s="112">
        <f>+IF(COUNTIF(Y5:Y54,"&gt;0,1")&gt;0,20,0)</f>
        <v>0</v>
      </c>
      <c r="Z4" s="117">
        <f>+IF(COUNTIF(Z5:Z54,"&gt;0,1")&gt;0,21,0)</f>
        <v>0</v>
      </c>
      <c r="AA4" s="47"/>
      <c r="AB4" s="118">
        <f>+IF(COUNT(AB5:AB54)&gt;0,1,0)</f>
        <v>1</v>
      </c>
      <c r="AC4" s="119">
        <f>+IF(COUNT(AC5:AC54)&gt;0,2,0)</f>
        <v>2</v>
      </c>
      <c r="AD4" s="119">
        <f>+IF(COUNT(AD5:AD54)&gt;0,3,0)</f>
        <v>0</v>
      </c>
      <c r="AE4" s="119">
        <f>+IF(COUNT(AE5:AE54)&gt;0,4,0)</f>
        <v>0</v>
      </c>
      <c r="AF4" s="119">
        <f>+IF(COUNT(AF5:AF54)&gt;0,5,0)</f>
        <v>0</v>
      </c>
      <c r="AG4" s="119">
        <f>+IF(COUNT(AG5:AG54)&gt;0,6,0)</f>
        <v>0</v>
      </c>
      <c r="AH4" s="119">
        <f>+IF(COUNT(AH5:AH54)&gt;0,7,0)</f>
        <v>0</v>
      </c>
      <c r="AI4" s="119">
        <f>+IF(COUNT(AI5:AI54)&gt;0,8,0)</f>
        <v>0</v>
      </c>
      <c r="AJ4" s="119">
        <f>+IF(COUNT(AJ5:AJ54)&gt;0,9,0)</f>
        <v>0</v>
      </c>
      <c r="AK4" s="120">
        <f>+IF(COUNT(AK5:AK54)&gt;0,10,0)</f>
        <v>0</v>
      </c>
      <c r="AL4" s="121">
        <f>+IF(COUNTIF(AL5:AL54,"&gt;0,1")&gt;0,11,0)</f>
        <v>0</v>
      </c>
      <c r="AM4" s="122">
        <f>+IF(COUNTIF(AM5:AM54,"&gt;0,1")&gt;0,12,0)</f>
        <v>0</v>
      </c>
      <c r="AN4" s="123">
        <f>+IF(COUNT(AN5:AN54)&gt;0,13,0)</f>
        <v>0</v>
      </c>
      <c r="AO4" s="123">
        <f>+IF(COUNT(AO5:AO54)&gt;0,14,0)</f>
        <v>0</v>
      </c>
      <c r="AP4" s="123">
        <f>+IF(COUNT(AP5:AP54)&gt;0,15,0)</f>
        <v>0</v>
      </c>
      <c r="AQ4" s="123">
        <f>+IF(COUNT(AQ5:AQ54)&gt;0,16,0)</f>
        <v>0</v>
      </c>
      <c r="AR4" s="123">
        <f>+IF(COUNT(AR5:AR54)&gt;0,17,0)</f>
        <v>0</v>
      </c>
      <c r="AS4" s="124">
        <f>+IF(COUNT(AS5:AS54)&gt;0,18,0)</f>
        <v>0</v>
      </c>
      <c r="AT4" s="125">
        <f>+IF(COUNTIF(AT5:AT54,"&gt;0,1")&gt;0,19,0)</f>
        <v>19</v>
      </c>
      <c r="AU4" s="126">
        <f>+IF(COUNTIF(CL5:CL54,"&gt;0,1")&gt;0,20,0)</f>
        <v>0</v>
      </c>
      <c r="AV4" s="127">
        <f>+IF(COUNTIF(AV5:AV54,"&gt;0,1")&gt;0,21,0)</f>
        <v>0</v>
      </c>
      <c r="AW4" s="47"/>
      <c r="AX4" s="128">
        <f>+IF(COUNT(AX5:AX54)&gt;0,1,0)</f>
        <v>0</v>
      </c>
      <c r="AY4" s="129">
        <f>+IF(COUNT(AY5:AY54)&gt;0,2,0)</f>
        <v>0</v>
      </c>
      <c r="AZ4" s="129">
        <f>+IF(COUNT(AZ5:AZ54)&gt;0,3,0)</f>
        <v>0</v>
      </c>
      <c r="BA4" s="129">
        <f>+IF(COUNT(BA5:BA54)&gt;0,4,0)</f>
        <v>0</v>
      </c>
      <c r="BB4" s="129">
        <f>+IF(COUNT(BB5:BB54)&gt;0,5,0)</f>
        <v>0</v>
      </c>
      <c r="BC4" s="130">
        <f>+IF(COUNT(BC5:BC54)&gt;0,6,0)</f>
        <v>0</v>
      </c>
      <c r="BD4" s="47"/>
      <c r="BE4" s="131">
        <f>+IF(COUNT(BE5:BE54)&gt;0,1,0)</f>
        <v>1</v>
      </c>
      <c r="BF4" s="132">
        <f>+IF(COUNT(BF5:BF54)&gt;0,2,0)</f>
        <v>2</v>
      </c>
      <c r="BG4" s="132">
        <f>+IF(COUNT(BG5:BG54)&gt;0,3,0)</f>
        <v>3</v>
      </c>
      <c r="BH4" s="132">
        <f>+IF(COUNT(BH5:BH54)&gt;0,4,0)</f>
        <v>0</v>
      </c>
      <c r="BI4" s="132">
        <f>+IF(COUNT(BI5:BI54)&gt;0,5,0)</f>
        <v>0</v>
      </c>
      <c r="BJ4" s="132">
        <f>+IF(COUNT(BJ5:BJ54)&gt;0,6,0)</f>
        <v>0</v>
      </c>
      <c r="BK4" s="132">
        <f>+IF(COUNT(BK5:BK54)&gt;0,7,0)</f>
        <v>0</v>
      </c>
      <c r="BL4" s="132">
        <f>+IF(COUNT(BL5:BL54)&gt;0,8,0)</f>
        <v>0</v>
      </c>
      <c r="BM4" s="132">
        <f>+IF(COUNT(BM5:BM54)&gt;0,9,0)</f>
        <v>0</v>
      </c>
      <c r="BN4" s="133">
        <f>+IF(COUNT(BN5:BN54)&gt;0,10,0)</f>
        <v>0</v>
      </c>
      <c r="BO4" s="134">
        <f>+IF(COUNTIF(BO5:BO54,"&gt;0,1")&gt;0,11,0)</f>
        <v>0</v>
      </c>
      <c r="BP4" s="135">
        <f>+IF(COUNTIF(BP5:BP54,"&gt;0,1")&gt;0,12,0)</f>
        <v>12</v>
      </c>
      <c r="BQ4" s="136">
        <f>+IF(COUNT(BQ5:BQ54)&gt;0,13,0)</f>
        <v>0</v>
      </c>
      <c r="BR4" s="136">
        <f>+IF(COUNT(BR5:BR54)&gt;0,14,0)</f>
        <v>0</v>
      </c>
      <c r="BS4" s="136">
        <f>+IF(COUNT(BS5:BS54)&gt;0,15,0)</f>
        <v>0</v>
      </c>
      <c r="BT4" s="136">
        <f>+IF(COUNT(BT5:BT54)&gt;0,16,0)</f>
        <v>0</v>
      </c>
      <c r="BU4" s="136">
        <f>+IF(COUNT(BU5:BU54)&gt;0,17,0)</f>
        <v>0</v>
      </c>
      <c r="BV4" s="137">
        <f>+IF(COUNT(BV5:BV54)&gt;0,18,0)</f>
        <v>0</v>
      </c>
      <c r="BW4" s="138">
        <f>+IF(COUNTIF(BW5:BW54,"&gt;0,1")&gt;0,19,0)</f>
        <v>19</v>
      </c>
      <c r="BX4" s="132">
        <f>+IF(COUNTIF(BX5:BX54,"&gt;0,1")&gt;0,20,0)</f>
        <v>0</v>
      </c>
      <c r="BY4" s="139">
        <f>+IF(COUNTIF(BY5:BY54,"&gt;0,1")&gt;0,21,0)</f>
        <v>0</v>
      </c>
      <c r="BZ4" s="47"/>
      <c r="CA4" s="949">
        <v>0.6</v>
      </c>
      <c r="CB4" s="950"/>
      <c r="CC4" s="140"/>
      <c r="CD4" s="951">
        <v>0.2</v>
      </c>
      <c r="CE4" s="952"/>
      <c r="CF4" s="140"/>
      <c r="CG4" s="953">
        <v>0.2</v>
      </c>
      <c r="CH4" s="954"/>
      <c r="CI4" s="72"/>
      <c r="CJ4" s="141">
        <f>+CA4+CD4+CG4</f>
        <v>1</v>
      </c>
      <c r="CK4" s="47"/>
      <c r="CL4" s="142" t="s">
        <v>13</v>
      </c>
      <c r="CM4" s="143" t="s">
        <v>14</v>
      </c>
      <c r="CN4" s="144" t="s">
        <v>15</v>
      </c>
      <c r="CO4" s="47"/>
      <c r="CP4" s="145">
        <v>1</v>
      </c>
      <c r="CQ4" s="146">
        <v>2</v>
      </c>
      <c r="CR4" s="146">
        <v>3</v>
      </c>
      <c r="CS4" s="146">
        <v>4</v>
      </c>
      <c r="CT4" s="147">
        <v>5</v>
      </c>
      <c r="CU4" s="148" t="s">
        <v>250</v>
      </c>
      <c r="CV4" s="47"/>
      <c r="CW4" s="149" t="s">
        <v>251</v>
      </c>
      <c r="CX4" s="150" t="s">
        <v>12</v>
      </c>
      <c r="CY4" s="150" t="s">
        <v>252</v>
      </c>
      <c r="CZ4" s="151" t="s">
        <v>253</v>
      </c>
      <c r="DA4" s="152"/>
      <c r="DB4" s="149" t="s">
        <v>251</v>
      </c>
      <c r="DC4" s="150" t="s">
        <v>12</v>
      </c>
      <c r="DD4" s="150" t="s">
        <v>252</v>
      </c>
      <c r="DE4" s="151" t="s">
        <v>253</v>
      </c>
      <c r="DF4" s="152"/>
      <c r="DG4" s="149" t="s">
        <v>251</v>
      </c>
      <c r="DH4" s="150" t="s">
        <v>12</v>
      </c>
      <c r="DI4" s="150" t="s">
        <v>252</v>
      </c>
      <c r="DJ4" s="151" t="s">
        <v>253</v>
      </c>
      <c r="DK4" s="152"/>
      <c r="DL4" s="153" t="s">
        <v>254</v>
      </c>
      <c r="DM4" s="154" t="s">
        <v>255</v>
      </c>
      <c r="DN4" s="154" t="s">
        <v>256</v>
      </c>
      <c r="DO4" s="154" t="s">
        <v>257</v>
      </c>
      <c r="DP4" s="47"/>
      <c r="DQ4" s="47"/>
      <c r="DR4" s="155" t="s">
        <v>250</v>
      </c>
      <c r="DS4" s="156" t="str">
        <f>+DR4</f>
        <v>Def</v>
      </c>
      <c r="DT4" s="156" t="str">
        <f>+DR4</f>
        <v>Def</v>
      </c>
      <c r="DU4" s="157" t="str">
        <f>+DR4</f>
        <v>Def</v>
      </c>
      <c r="DV4" s="72"/>
      <c r="DW4" s="158" t="s">
        <v>250</v>
      </c>
      <c r="DX4" s="159" t="str">
        <f>+DW4</f>
        <v>Def</v>
      </c>
      <c r="DY4" s="159" t="str">
        <f>+DW4</f>
        <v>Def</v>
      </c>
      <c r="DZ4" s="160" t="str">
        <f>+DW4</f>
        <v>Def</v>
      </c>
      <c r="EA4" s="72"/>
      <c r="EB4" s="161" t="s">
        <v>250</v>
      </c>
      <c r="EC4" s="162" t="str">
        <f>+EB4</f>
        <v>Def</v>
      </c>
      <c r="ED4" s="162" t="str">
        <f>+EB4</f>
        <v>Def</v>
      </c>
      <c r="EE4" s="163" t="str">
        <f>+EB4</f>
        <v>Def</v>
      </c>
    </row>
    <row r="5" spans="1:135" ht="16.2" thickTop="1" x14ac:dyDescent="0.3">
      <c r="A5" s="20">
        <f>+C3*100+1</f>
        <v>60301</v>
      </c>
      <c r="B5" s="454" t="s">
        <v>265</v>
      </c>
      <c r="C5" s="455" t="s">
        <v>266</v>
      </c>
      <c r="D5" s="455" t="s">
        <v>267</v>
      </c>
      <c r="E5" s="455">
        <v>0</v>
      </c>
      <c r="F5" s="164">
        <v>2.5</v>
      </c>
      <c r="G5" s="165">
        <v>1</v>
      </c>
      <c r="H5" s="165">
        <v>2.5</v>
      </c>
      <c r="I5" s="165">
        <v>5</v>
      </c>
      <c r="J5" s="165">
        <v>3.5</v>
      </c>
      <c r="K5" s="165">
        <v>4.5</v>
      </c>
      <c r="L5" s="165"/>
      <c r="M5" s="165"/>
      <c r="N5" s="165"/>
      <c r="O5" s="166"/>
      <c r="P5" s="167">
        <v>0</v>
      </c>
      <c r="Q5" s="164">
        <v>1</v>
      </c>
      <c r="R5" s="168">
        <v>4.7</v>
      </c>
      <c r="S5" s="168">
        <v>1</v>
      </c>
      <c r="T5" s="168">
        <v>5</v>
      </c>
      <c r="U5" s="168"/>
      <c r="V5" s="168"/>
      <c r="W5" s="166"/>
      <c r="X5" s="165">
        <v>5</v>
      </c>
      <c r="Y5" s="169">
        <v>0</v>
      </c>
      <c r="Z5" s="170"/>
      <c r="AB5" s="164">
        <v>1</v>
      </c>
      <c r="AC5" s="165">
        <v>4</v>
      </c>
      <c r="AD5" s="165"/>
      <c r="AE5" s="165"/>
      <c r="AF5" s="165"/>
      <c r="AG5" s="165"/>
      <c r="AH5" s="165"/>
      <c r="AI5" s="165"/>
      <c r="AJ5" s="165"/>
      <c r="AK5" s="171"/>
      <c r="AL5" s="172"/>
      <c r="AM5" s="164">
        <v>0</v>
      </c>
      <c r="AN5" s="168"/>
      <c r="AO5" s="168"/>
      <c r="AP5" s="168"/>
      <c r="AQ5" s="168"/>
      <c r="AR5" s="168"/>
      <c r="AS5" s="166"/>
      <c r="AT5" s="165">
        <v>5</v>
      </c>
      <c r="AU5" s="169">
        <v>0</v>
      </c>
      <c r="AV5" s="173"/>
      <c r="AX5" s="174"/>
      <c r="AY5" s="175"/>
      <c r="AZ5" s="175"/>
      <c r="BA5" s="175"/>
      <c r="BB5" s="175"/>
      <c r="BC5" s="176"/>
      <c r="BE5" s="177">
        <v>1</v>
      </c>
      <c r="BF5" s="178">
        <v>5</v>
      </c>
      <c r="BG5" s="178">
        <v>3</v>
      </c>
      <c r="BH5" s="178"/>
      <c r="BI5" s="178"/>
      <c r="BJ5" s="178"/>
      <c r="BK5" s="178"/>
      <c r="BL5" s="178"/>
      <c r="BM5" s="178"/>
      <c r="BN5" s="179"/>
      <c r="BO5" s="172"/>
      <c r="BP5" s="180">
        <v>3.8</v>
      </c>
      <c r="BQ5" s="181"/>
      <c r="BR5" s="181"/>
      <c r="BS5" s="181"/>
      <c r="BT5" s="181"/>
      <c r="BU5" s="181"/>
      <c r="BV5" s="182"/>
      <c r="BW5" s="183">
        <v>5</v>
      </c>
      <c r="BX5" s="169">
        <v>0</v>
      </c>
      <c r="BY5" s="184"/>
      <c r="CA5" s="185">
        <v>3.2</v>
      </c>
      <c r="CB5" s="186" t="s">
        <v>424</v>
      </c>
      <c r="CC5" s="187"/>
      <c r="CD5" s="188">
        <v>1.5</v>
      </c>
      <c r="CE5" s="189" t="s">
        <v>426</v>
      </c>
      <c r="CF5" s="190"/>
      <c r="CG5" s="191">
        <v>3.2</v>
      </c>
      <c r="CH5" s="192" t="s">
        <v>430</v>
      </c>
      <c r="CI5" s="190"/>
      <c r="CJ5" s="193">
        <v>2.9</v>
      </c>
      <c r="CL5" s="194">
        <v>0.1</v>
      </c>
      <c r="CM5" s="195">
        <v>0.1</v>
      </c>
      <c r="CN5" s="196">
        <v>0.1</v>
      </c>
      <c r="CO5">
        <v>0</v>
      </c>
      <c r="CP5" s="197"/>
      <c r="CQ5" s="198"/>
      <c r="CR5" s="198"/>
      <c r="CS5" s="198"/>
      <c r="CT5" s="199"/>
      <c r="CU5" s="200">
        <v>0</v>
      </c>
      <c r="CW5" s="201"/>
      <c r="CX5" s="202">
        <v>0</v>
      </c>
      <c r="CY5" s="202">
        <v>0</v>
      </c>
      <c r="CZ5" s="203">
        <v>0</v>
      </c>
      <c r="DA5" s="204"/>
      <c r="DB5" s="205"/>
      <c r="DC5" s="206">
        <v>0</v>
      </c>
      <c r="DD5" s="206">
        <v>0</v>
      </c>
      <c r="DE5" s="207">
        <v>0</v>
      </c>
      <c r="DF5" s="190"/>
      <c r="DG5" s="201"/>
      <c r="DH5" s="202">
        <v>0</v>
      </c>
      <c r="DI5" s="202">
        <v>0</v>
      </c>
      <c r="DJ5" s="208">
        <v>0</v>
      </c>
      <c r="DK5" s="209"/>
      <c r="DL5" s="210"/>
      <c r="DM5" s="211"/>
      <c r="DN5" s="211"/>
      <c r="DO5" s="212"/>
      <c r="DR5" s="213">
        <v>4.3</v>
      </c>
      <c r="DS5" s="214">
        <v>3.2</v>
      </c>
      <c r="DT5" s="214"/>
      <c r="DU5" s="215"/>
      <c r="DV5" s="216"/>
      <c r="DW5" s="217">
        <v>4.8</v>
      </c>
      <c r="DX5" s="218">
        <v>1.3</v>
      </c>
      <c r="DY5" s="218"/>
      <c r="DZ5" s="219"/>
      <c r="EA5" s="216"/>
      <c r="EB5" s="220">
        <v>4.5</v>
      </c>
      <c r="EC5" s="221">
        <v>3.1</v>
      </c>
      <c r="ED5" s="221"/>
      <c r="EE5" s="222"/>
    </row>
    <row r="6" spans="1:135" x14ac:dyDescent="0.3">
      <c r="A6" s="20">
        <f>+A5+1</f>
        <v>60302</v>
      </c>
      <c r="B6" s="456" t="s">
        <v>21</v>
      </c>
      <c r="C6" s="457" t="s">
        <v>268</v>
      </c>
      <c r="D6" s="457" t="s">
        <v>105</v>
      </c>
      <c r="E6" s="457" t="s">
        <v>180</v>
      </c>
      <c r="F6" s="223">
        <v>1</v>
      </c>
      <c r="G6" s="183">
        <v>1</v>
      </c>
      <c r="H6" s="183">
        <v>2.5</v>
      </c>
      <c r="I6" s="183">
        <v>3.8</v>
      </c>
      <c r="J6" s="183">
        <v>1</v>
      </c>
      <c r="K6" s="183">
        <v>1</v>
      </c>
      <c r="L6" s="183"/>
      <c r="M6" s="183"/>
      <c r="N6" s="183"/>
      <c r="O6" s="224"/>
      <c r="P6" s="167">
        <v>0</v>
      </c>
      <c r="Q6" s="223">
        <v>1</v>
      </c>
      <c r="R6" s="225">
        <v>1</v>
      </c>
      <c r="S6" s="225">
        <v>1</v>
      </c>
      <c r="T6" s="168">
        <v>1</v>
      </c>
      <c r="U6" s="168"/>
      <c r="V6" s="168"/>
      <c r="W6" s="166"/>
      <c r="X6" s="183">
        <v>5</v>
      </c>
      <c r="Y6" s="169">
        <v>0</v>
      </c>
      <c r="Z6" s="170"/>
      <c r="AB6" s="223">
        <v>1</v>
      </c>
      <c r="AC6" s="183">
        <v>1</v>
      </c>
      <c r="AD6" s="183"/>
      <c r="AE6" s="183"/>
      <c r="AF6" s="183"/>
      <c r="AG6" s="183"/>
      <c r="AH6" s="183"/>
      <c r="AI6" s="183"/>
      <c r="AJ6" s="183"/>
      <c r="AK6" s="226"/>
      <c r="AL6" s="227"/>
      <c r="AM6" s="223">
        <v>0</v>
      </c>
      <c r="AN6" s="225"/>
      <c r="AO6" s="225"/>
      <c r="AP6" s="168"/>
      <c r="AQ6" s="168"/>
      <c r="AR6" s="168"/>
      <c r="AS6" s="166"/>
      <c r="AT6" s="183">
        <v>5</v>
      </c>
      <c r="AU6" s="169">
        <v>0</v>
      </c>
      <c r="AV6" s="173"/>
      <c r="AX6" s="228"/>
      <c r="AY6" s="229"/>
      <c r="AZ6" s="229"/>
      <c r="BA6" s="229"/>
      <c r="BB6" s="229"/>
      <c r="BC6" s="230"/>
      <c r="BE6" s="231">
        <v>1</v>
      </c>
      <c r="BF6" s="183">
        <v>1</v>
      </c>
      <c r="BG6" s="183">
        <v>1</v>
      </c>
      <c r="BH6" s="183"/>
      <c r="BI6" s="183"/>
      <c r="BJ6" s="183"/>
      <c r="BK6" s="183"/>
      <c r="BL6" s="183"/>
      <c r="BM6" s="183"/>
      <c r="BN6" s="226"/>
      <c r="BO6" s="227"/>
      <c r="BP6" s="223">
        <v>1</v>
      </c>
      <c r="BQ6" s="225"/>
      <c r="BR6" s="225"/>
      <c r="BS6" s="168"/>
      <c r="BT6" s="168"/>
      <c r="BU6" s="168"/>
      <c r="BV6" s="166"/>
      <c r="BW6" s="183">
        <v>5</v>
      </c>
      <c r="BX6" s="169">
        <v>0</v>
      </c>
      <c r="BY6" s="184"/>
      <c r="CA6" s="185">
        <v>1.7</v>
      </c>
      <c r="CB6" s="232" t="s">
        <v>426</v>
      </c>
      <c r="CC6" s="187"/>
      <c r="CD6" s="188">
        <v>0.9</v>
      </c>
      <c r="CE6" s="233" t="s">
        <v>426</v>
      </c>
      <c r="CF6" s="190"/>
      <c r="CG6" s="191">
        <v>1.3</v>
      </c>
      <c r="CH6" s="234" t="s">
        <v>426</v>
      </c>
      <c r="CI6" s="190"/>
      <c r="CJ6" s="235">
        <v>1.5</v>
      </c>
      <c r="CL6" s="236"/>
      <c r="CM6" s="237"/>
      <c r="CN6" s="238"/>
      <c r="CO6">
        <v>0</v>
      </c>
      <c r="CP6" s="239"/>
      <c r="CQ6" s="240"/>
      <c r="CR6" s="240"/>
      <c r="CS6" s="240"/>
      <c r="CT6" s="241"/>
      <c r="CU6" s="242">
        <v>0</v>
      </c>
      <c r="CW6" s="243"/>
      <c r="CX6" s="244">
        <v>0</v>
      </c>
      <c r="CY6" s="202">
        <v>0</v>
      </c>
      <c r="CZ6" s="245">
        <v>0</v>
      </c>
      <c r="DA6" s="204"/>
      <c r="DB6" s="243"/>
      <c r="DC6" s="244">
        <v>0</v>
      </c>
      <c r="DD6" s="202">
        <v>0</v>
      </c>
      <c r="DE6" s="246">
        <v>0</v>
      </c>
      <c r="DF6" s="190"/>
      <c r="DG6" s="243"/>
      <c r="DH6" s="202">
        <v>0</v>
      </c>
      <c r="DI6" s="202">
        <v>0</v>
      </c>
      <c r="DJ6" s="246">
        <v>0</v>
      </c>
      <c r="DK6" s="209"/>
      <c r="DL6" s="247"/>
      <c r="DM6" s="248"/>
      <c r="DN6" s="248"/>
      <c r="DO6" s="249"/>
      <c r="DR6" s="250">
        <v>2.5</v>
      </c>
      <c r="DS6" s="251">
        <v>1.7</v>
      </c>
      <c r="DT6" s="251"/>
      <c r="DU6" s="252"/>
      <c r="DV6" s="216"/>
      <c r="DW6" s="253">
        <v>1.8</v>
      </c>
      <c r="DX6" s="254">
        <v>0.7</v>
      </c>
      <c r="DY6" s="254"/>
      <c r="DZ6" s="255"/>
      <c r="EA6" s="216"/>
      <c r="EB6" s="256">
        <v>1.8</v>
      </c>
      <c r="EC6" s="257">
        <v>1.2</v>
      </c>
      <c r="ED6" s="257"/>
      <c r="EE6" s="258"/>
    </row>
    <row r="7" spans="1:135" x14ac:dyDescent="0.3">
      <c r="A7" s="20">
        <f t="shared" ref="A7:A54" si="1">+A6+1</f>
        <v>60303</v>
      </c>
      <c r="B7" s="456" t="s">
        <v>24</v>
      </c>
      <c r="C7" s="457" t="s">
        <v>269</v>
      </c>
      <c r="D7" s="457" t="s">
        <v>162</v>
      </c>
      <c r="E7" s="457" t="s">
        <v>113</v>
      </c>
      <c r="F7" s="223">
        <v>1</v>
      </c>
      <c r="G7" s="183">
        <v>5</v>
      </c>
      <c r="H7" s="183">
        <v>1</v>
      </c>
      <c r="I7" s="183">
        <v>4.7</v>
      </c>
      <c r="J7" s="263">
        <v>4.5</v>
      </c>
      <c r="K7" s="264">
        <v>1</v>
      </c>
      <c r="L7" s="264"/>
      <c r="M7" s="183"/>
      <c r="N7" s="183"/>
      <c r="O7" s="224"/>
      <c r="P7" s="167">
        <v>0</v>
      </c>
      <c r="Q7" s="223">
        <v>1</v>
      </c>
      <c r="R7" s="225">
        <v>1</v>
      </c>
      <c r="S7" s="225">
        <v>1</v>
      </c>
      <c r="T7" s="168">
        <v>4.7</v>
      </c>
      <c r="U7" s="168"/>
      <c r="V7" s="168"/>
      <c r="W7" s="166"/>
      <c r="X7" s="183">
        <v>5</v>
      </c>
      <c r="Y7" s="169">
        <v>0</v>
      </c>
      <c r="Z7" s="170"/>
      <c r="AB7" s="223">
        <v>1</v>
      </c>
      <c r="AC7" s="183">
        <v>5</v>
      </c>
      <c r="AD7" s="183"/>
      <c r="AE7" s="183"/>
      <c r="AF7" s="183"/>
      <c r="AG7" s="183"/>
      <c r="AH7" s="183"/>
      <c r="AI7" s="183"/>
      <c r="AJ7" s="183"/>
      <c r="AK7" s="226"/>
      <c r="AL7" s="227"/>
      <c r="AM7" s="223">
        <v>0</v>
      </c>
      <c r="AN7" s="225"/>
      <c r="AO7" s="225"/>
      <c r="AP7" s="168"/>
      <c r="AQ7" s="168"/>
      <c r="AR7" s="168"/>
      <c r="AS7" s="166"/>
      <c r="AT7" s="183">
        <v>5</v>
      </c>
      <c r="AU7" s="169">
        <v>0</v>
      </c>
      <c r="AV7" s="173"/>
      <c r="AX7" s="228"/>
      <c r="AY7" s="229"/>
      <c r="AZ7" s="229"/>
      <c r="BA7" s="229"/>
      <c r="BB7" s="229"/>
      <c r="BC7" s="230"/>
      <c r="BE7" s="231">
        <v>1</v>
      </c>
      <c r="BF7" s="183">
        <v>1</v>
      </c>
      <c r="BG7" s="183">
        <v>1</v>
      </c>
      <c r="BH7" s="183"/>
      <c r="BI7" s="183"/>
      <c r="BJ7" s="183"/>
      <c r="BK7" s="183"/>
      <c r="BL7" s="183"/>
      <c r="BM7" s="183"/>
      <c r="BN7" s="226"/>
      <c r="BO7" s="227"/>
      <c r="BP7" s="223">
        <v>1</v>
      </c>
      <c r="BQ7" s="225"/>
      <c r="BR7" s="225"/>
      <c r="BS7" s="168"/>
      <c r="BT7" s="168"/>
      <c r="BU7" s="168"/>
      <c r="BV7" s="166"/>
      <c r="BW7" s="183">
        <v>5</v>
      </c>
      <c r="BX7" s="169">
        <v>0</v>
      </c>
      <c r="BY7" s="184"/>
      <c r="CA7" s="185">
        <v>2.7</v>
      </c>
      <c r="CB7" s="232" t="s">
        <v>426</v>
      </c>
      <c r="CC7" s="187"/>
      <c r="CD7" s="188">
        <v>1.7</v>
      </c>
      <c r="CE7" s="233" t="s">
        <v>426</v>
      </c>
      <c r="CF7" s="190"/>
      <c r="CG7" s="191">
        <v>1.3</v>
      </c>
      <c r="CH7" s="234" t="s">
        <v>426</v>
      </c>
      <c r="CI7" s="190"/>
      <c r="CJ7" s="235">
        <v>2.2000000000000002</v>
      </c>
      <c r="CL7" s="236"/>
      <c r="CM7" s="237"/>
      <c r="CN7" s="238"/>
      <c r="CO7">
        <v>0</v>
      </c>
      <c r="CP7" s="239"/>
      <c r="CQ7" s="240"/>
      <c r="CR7" s="240"/>
      <c r="CS7" s="240"/>
      <c r="CT7" s="241"/>
      <c r="CU7" s="242">
        <v>0</v>
      </c>
      <c r="CW7" s="243"/>
      <c r="CX7" s="244">
        <v>0</v>
      </c>
      <c r="CY7" s="202">
        <v>0</v>
      </c>
      <c r="CZ7" s="245">
        <v>0</v>
      </c>
      <c r="DA7" s="204"/>
      <c r="DB7" s="243"/>
      <c r="DC7" s="244">
        <v>0</v>
      </c>
      <c r="DD7" s="202">
        <v>0</v>
      </c>
      <c r="DE7" s="246">
        <v>0</v>
      </c>
      <c r="DF7" s="190"/>
      <c r="DG7" s="243"/>
      <c r="DH7" s="202">
        <v>0</v>
      </c>
      <c r="DI7" s="202">
        <v>0</v>
      </c>
      <c r="DJ7" s="246">
        <v>0</v>
      </c>
      <c r="DK7" s="209"/>
      <c r="DL7" s="247"/>
      <c r="DM7" s="248"/>
      <c r="DN7" s="248"/>
      <c r="DO7" s="249"/>
      <c r="DR7" s="250">
        <v>2.6</v>
      </c>
      <c r="DS7" s="251">
        <v>2.7</v>
      </c>
      <c r="DT7" s="251"/>
      <c r="DU7" s="252"/>
      <c r="DV7" s="216"/>
      <c r="DW7" s="253">
        <v>2.7</v>
      </c>
      <c r="DX7" s="254">
        <v>1.5</v>
      </c>
      <c r="DY7" s="254"/>
      <c r="DZ7" s="255"/>
      <c r="EA7" s="216"/>
      <c r="EB7" s="256">
        <v>2</v>
      </c>
      <c r="EC7" s="257">
        <v>1.2</v>
      </c>
      <c r="ED7" s="257"/>
      <c r="EE7" s="258"/>
    </row>
    <row r="8" spans="1:135" x14ac:dyDescent="0.3">
      <c r="A8" s="20">
        <f t="shared" si="1"/>
        <v>60304</v>
      </c>
      <c r="B8" s="456" t="s">
        <v>62</v>
      </c>
      <c r="C8" s="457" t="s">
        <v>45</v>
      </c>
      <c r="D8" s="457" t="s">
        <v>46</v>
      </c>
      <c r="E8" s="457" t="s">
        <v>60</v>
      </c>
      <c r="F8" s="223">
        <v>3</v>
      </c>
      <c r="G8" s="183">
        <v>1</v>
      </c>
      <c r="H8" s="183">
        <v>1</v>
      </c>
      <c r="I8" s="183">
        <v>3.5</v>
      </c>
      <c r="J8" s="183">
        <v>4.5</v>
      </c>
      <c r="K8" s="183">
        <v>1</v>
      </c>
      <c r="L8" s="183"/>
      <c r="M8" s="183"/>
      <c r="N8" s="183"/>
      <c r="O8" s="224"/>
      <c r="P8" s="167">
        <v>0</v>
      </c>
      <c r="Q8" s="223">
        <v>1</v>
      </c>
      <c r="R8" s="225">
        <v>1</v>
      </c>
      <c r="S8" s="225">
        <v>1</v>
      </c>
      <c r="T8" s="168">
        <v>1</v>
      </c>
      <c r="U8" s="168"/>
      <c r="V8" s="168"/>
      <c r="W8" s="166"/>
      <c r="X8" s="183">
        <v>5</v>
      </c>
      <c r="Y8" s="169">
        <v>0</v>
      </c>
      <c r="Z8" s="170"/>
      <c r="AB8" s="260">
        <v>1</v>
      </c>
      <c r="AC8" s="183">
        <v>1</v>
      </c>
      <c r="AD8" s="183"/>
      <c r="AE8" s="183"/>
      <c r="AF8" s="183"/>
      <c r="AG8" s="183"/>
      <c r="AH8" s="183"/>
      <c r="AI8" s="183"/>
      <c r="AJ8" s="183"/>
      <c r="AK8" s="226"/>
      <c r="AL8" s="227"/>
      <c r="AM8" s="223">
        <v>0</v>
      </c>
      <c r="AN8" s="225"/>
      <c r="AO8" s="225"/>
      <c r="AP8" s="168"/>
      <c r="AQ8" s="261"/>
      <c r="AR8" s="168"/>
      <c r="AS8" s="166"/>
      <c r="AT8" s="183">
        <v>5</v>
      </c>
      <c r="AU8" s="169">
        <v>0</v>
      </c>
      <c r="AV8" s="173"/>
      <c r="AX8" s="228"/>
      <c r="AY8" s="229"/>
      <c r="AZ8" s="229"/>
      <c r="BA8" s="229"/>
      <c r="BB8" s="229"/>
      <c r="BC8" s="230"/>
      <c r="BE8" s="260">
        <v>1</v>
      </c>
      <c r="BF8" s="183">
        <v>1</v>
      </c>
      <c r="BG8" s="183">
        <v>1</v>
      </c>
      <c r="BH8" s="183"/>
      <c r="BI8" s="183"/>
      <c r="BJ8" s="183"/>
      <c r="BK8" s="183"/>
      <c r="BL8" s="183"/>
      <c r="BM8" s="183"/>
      <c r="BN8" s="226"/>
      <c r="BO8" s="227"/>
      <c r="BP8" s="223">
        <v>1</v>
      </c>
      <c r="BQ8" s="225"/>
      <c r="BR8" s="225"/>
      <c r="BS8" s="168"/>
      <c r="BT8" s="261"/>
      <c r="BU8" s="168"/>
      <c r="BV8" s="166"/>
      <c r="BW8" s="183">
        <v>5</v>
      </c>
      <c r="BX8" s="169">
        <v>0</v>
      </c>
      <c r="BY8" s="184"/>
      <c r="CA8" s="185">
        <v>2</v>
      </c>
      <c r="CB8" s="232" t="s">
        <v>426</v>
      </c>
      <c r="CC8" s="187"/>
      <c r="CD8" s="188">
        <v>0.9</v>
      </c>
      <c r="CE8" s="233" t="s">
        <v>426</v>
      </c>
      <c r="CF8" s="190"/>
      <c r="CG8" s="191">
        <v>1.3</v>
      </c>
      <c r="CH8" s="234" t="s">
        <v>426</v>
      </c>
      <c r="CI8" s="190"/>
      <c r="CJ8" s="235">
        <v>1.6</v>
      </c>
      <c r="CL8" s="236"/>
      <c r="CM8" s="237"/>
      <c r="CN8" s="238"/>
      <c r="CO8">
        <v>0</v>
      </c>
      <c r="CP8" s="239"/>
      <c r="CQ8" s="240"/>
      <c r="CR8" s="240"/>
      <c r="CS8" s="240"/>
      <c r="CT8" s="241"/>
      <c r="CU8" s="242">
        <v>0</v>
      </c>
      <c r="CW8" s="243"/>
      <c r="CX8" s="244">
        <v>0</v>
      </c>
      <c r="CY8" s="202">
        <v>0</v>
      </c>
      <c r="CZ8" s="245">
        <v>0</v>
      </c>
      <c r="DA8" s="204"/>
      <c r="DB8" s="243"/>
      <c r="DC8" s="244">
        <v>0</v>
      </c>
      <c r="DD8" s="202">
        <v>0</v>
      </c>
      <c r="DE8" s="246">
        <v>0</v>
      </c>
      <c r="DF8" s="190"/>
      <c r="DG8" s="243"/>
      <c r="DH8" s="202">
        <v>0</v>
      </c>
      <c r="DI8" s="202">
        <v>0</v>
      </c>
      <c r="DJ8" s="246">
        <v>0</v>
      </c>
      <c r="DK8" s="209"/>
      <c r="DL8" s="247"/>
      <c r="DM8" s="248"/>
      <c r="DN8" s="248"/>
      <c r="DO8" s="249"/>
      <c r="DR8" s="250">
        <v>3</v>
      </c>
      <c r="DS8" s="251">
        <v>2</v>
      </c>
      <c r="DT8" s="251"/>
      <c r="DU8" s="252"/>
      <c r="DV8" s="216"/>
      <c r="DW8" s="253">
        <v>4.2</v>
      </c>
      <c r="DX8" s="254">
        <v>0.7</v>
      </c>
      <c r="DY8" s="254"/>
      <c r="DZ8" s="255"/>
      <c r="EA8" s="216"/>
      <c r="EB8" s="256">
        <v>3.2</v>
      </c>
      <c r="EC8" s="257">
        <v>1.2</v>
      </c>
      <c r="ED8" s="257"/>
      <c r="EE8" s="258"/>
    </row>
    <row r="9" spans="1:135" x14ac:dyDescent="0.3">
      <c r="A9" s="20">
        <f t="shared" si="1"/>
        <v>60305</v>
      </c>
      <c r="B9" s="456" t="s">
        <v>34</v>
      </c>
      <c r="C9" s="457" t="s">
        <v>127</v>
      </c>
      <c r="D9" s="457" t="s">
        <v>270</v>
      </c>
      <c r="E9" s="457" t="s">
        <v>72</v>
      </c>
      <c r="F9" s="262">
        <v>1</v>
      </c>
      <c r="G9" s="263">
        <v>5</v>
      </c>
      <c r="H9" s="263">
        <v>1</v>
      </c>
      <c r="I9" s="263">
        <v>1</v>
      </c>
      <c r="J9" s="263">
        <v>1</v>
      </c>
      <c r="K9" s="264">
        <v>1</v>
      </c>
      <c r="L9" s="264"/>
      <c r="M9" s="263"/>
      <c r="N9" s="263"/>
      <c r="O9" s="224"/>
      <c r="P9" s="167">
        <v>0</v>
      </c>
      <c r="Q9" s="223">
        <v>1</v>
      </c>
      <c r="R9" s="225">
        <v>1</v>
      </c>
      <c r="S9" s="225">
        <v>1</v>
      </c>
      <c r="T9" s="168">
        <v>1</v>
      </c>
      <c r="U9" s="168"/>
      <c r="V9" s="168"/>
      <c r="W9" s="166"/>
      <c r="X9" s="183">
        <v>5</v>
      </c>
      <c r="Y9" s="169">
        <v>0</v>
      </c>
      <c r="Z9" s="170"/>
      <c r="AB9" s="262">
        <v>1</v>
      </c>
      <c r="AC9" s="263">
        <v>1</v>
      </c>
      <c r="AD9" s="263"/>
      <c r="AE9" s="263"/>
      <c r="AF9" s="263"/>
      <c r="AG9" s="263"/>
      <c r="AH9" s="263"/>
      <c r="AI9" s="263"/>
      <c r="AJ9" s="263"/>
      <c r="AK9" s="226"/>
      <c r="AL9" s="227"/>
      <c r="AM9" s="223">
        <v>0</v>
      </c>
      <c r="AN9" s="225"/>
      <c r="AO9" s="225"/>
      <c r="AP9" s="168"/>
      <c r="AQ9" s="168"/>
      <c r="AR9" s="168"/>
      <c r="AS9" s="166"/>
      <c r="AT9" s="183">
        <v>5</v>
      </c>
      <c r="AU9" s="169">
        <v>0</v>
      </c>
      <c r="AV9" s="173"/>
      <c r="AX9" s="228"/>
      <c r="AY9" s="229"/>
      <c r="AZ9" s="229"/>
      <c r="BA9" s="229"/>
      <c r="BB9" s="229"/>
      <c r="BC9" s="230"/>
      <c r="BE9" s="265">
        <v>1</v>
      </c>
      <c r="BF9" s="263">
        <v>1</v>
      </c>
      <c r="BG9" s="263">
        <v>1</v>
      </c>
      <c r="BH9" s="263"/>
      <c r="BI9" s="263"/>
      <c r="BJ9" s="263"/>
      <c r="BK9" s="263"/>
      <c r="BL9" s="263"/>
      <c r="BM9" s="263"/>
      <c r="BN9" s="226"/>
      <c r="BO9" s="227"/>
      <c r="BP9" s="223">
        <v>1</v>
      </c>
      <c r="BQ9" s="225"/>
      <c r="BR9" s="225"/>
      <c r="BS9" s="168"/>
      <c r="BT9" s="168"/>
      <c r="BU9" s="168"/>
      <c r="BV9" s="166"/>
      <c r="BW9" s="183">
        <v>5</v>
      </c>
      <c r="BX9" s="169">
        <v>0</v>
      </c>
      <c r="BY9" s="184"/>
      <c r="CA9" s="185">
        <v>1.7</v>
      </c>
      <c r="CB9" s="232" t="s">
        <v>426</v>
      </c>
      <c r="CC9" s="187"/>
      <c r="CD9" s="188">
        <v>0.9</v>
      </c>
      <c r="CE9" s="233" t="s">
        <v>426</v>
      </c>
      <c r="CF9" s="190"/>
      <c r="CG9" s="191">
        <v>1.3</v>
      </c>
      <c r="CH9" s="234" t="s">
        <v>426</v>
      </c>
      <c r="CI9" s="190"/>
      <c r="CJ9" s="235">
        <v>1.5</v>
      </c>
      <c r="CL9" s="236"/>
      <c r="CM9" s="237"/>
      <c r="CN9" s="238"/>
      <c r="CO9">
        <v>0</v>
      </c>
      <c r="CP9" s="239"/>
      <c r="CQ9" s="240"/>
      <c r="CR9" s="240"/>
      <c r="CS9" s="240"/>
      <c r="CT9" s="241"/>
      <c r="CU9" s="242">
        <v>0</v>
      </c>
      <c r="CW9" s="243"/>
      <c r="CX9" s="244">
        <v>0</v>
      </c>
      <c r="CY9" s="202">
        <v>0</v>
      </c>
      <c r="CZ9" s="245">
        <v>0</v>
      </c>
      <c r="DA9" s="204"/>
      <c r="DB9" s="243"/>
      <c r="DC9" s="244">
        <v>0</v>
      </c>
      <c r="DD9" s="202">
        <v>0</v>
      </c>
      <c r="DE9" s="246">
        <v>0</v>
      </c>
      <c r="DF9" s="190"/>
      <c r="DG9" s="243"/>
      <c r="DH9" s="202">
        <v>0</v>
      </c>
      <c r="DI9" s="202">
        <v>0</v>
      </c>
      <c r="DJ9" s="246">
        <v>0</v>
      </c>
      <c r="DK9" s="209"/>
      <c r="DL9" s="247"/>
      <c r="DM9" s="248"/>
      <c r="DN9" s="248"/>
      <c r="DO9" s="249"/>
      <c r="DR9" s="250">
        <v>2.4</v>
      </c>
      <c r="DS9" s="251">
        <v>1.7</v>
      </c>
      <c r="DT9" s="251"/>
      <c r="DU9" s="252"/>
      <c r="DV9" s="216"/>
      <c r="DW9" s="253">
        <v>1.8</v>
      </c>
      <c r="DX9" s="254">
        <v>0.7</v>
      </c>
      <c r="DY9" s="254"/>
      <c r="DZ9" s="255"/>
      <c r="EA9" s="216"/>
      <c r="EB9" s="256">
        <v>1.8</v>
      </c>
      <c r="EC9" s="257">
        <v>1.2</v>
      </c>
      <c r="ED9" s="257"/>
      <c r="EE9" s="258"/>
    </row>
    <row r="10" spans="1:135" x14ac:dyDescent="0.3">
      <c r="A10" s="20">
        <f t="shared" si="1"/>
        <v>60306</v>
      </c>
      <c r="B10" s="456" t="s">
        <v>34</v>
      </c>
      <c r="C10" s="457" t="s">
        <v>87</v>
      </c>
      <c r="D10" s="457" t="s">
        <v>271</v>
      </c>
      <c r="E10" s="457">
        <v>0</v>
      </c>
      <c r="F10" s="223">
        <v>3.8</v>
      </c>
      <c r="G10" s="183">
        <v>1</v>
      </c>
      <c r="H10" s="183">
        <v>1</v>
      </c>
      <c r="I10" s="183">
        <v>1</v>
      </c>
      <c r="J10" s="183">
        <v>5</v>
      </c>
      <c r="K10" s="183">
        <v>2.5</v>
      </c>
      <c r="L10" s="183"/>
      <c r="M10" s="183"/>
      <c r="N10" s="183"/>
      <c r="O10" s="224"/>
      <c r="P10" s="167">
        <v>0</v>
      </c>
      <c r="Q10" s="223">
        <v>1</v>
      </c>
      <c r="R10" s="225">
        <v>1</v>
      </c>
      <c r="S10" s="225">
        <v>1</v>
      </c>
      <c r="T10" s="168">
        <v>1</v>
      </c>
      <c r="U10" s="168"/>
      <c r="V10" s="168"/>
      <c r="W10" s="166"/>
      <c r="X10" s="183">
        <v>5</v>
      </c>
      <c r="Y10" s="169">
        <v>0</v>
      </c>
      <c r="Z10" s="170"/>
      <c r="AB10" s="223">
        <v>1</v>
      </c>
      <c r="AC10" s="183">
        <v>5</v>
      </c>
      <c r="AD10" s="183"/>
      <c r="AE10" s="183"/>
      <c r="AF10" s="183"/>
      <c r="AG10" s="183"/>
      <c r="AH10" s="183"/>
      <c r="AI10" s="183"/>
      <c r="AJ10" s="183"/>
      <c r="AK10" s="226"/>
      <c r="AL10" s="227"/>
      <c r="AM10" s="223">
        <v>0</v>
      </c>
      <c r="AN10" s="225"/>
      <c r="AO10" s="225"/>
      <c r="AP10" s="168"/>
      <c r="AQ10" s="168"/>
      <c r="AR10" s="168"/>
      <c r="AS10" s="166"/>
      <c r="AT10" s="183">
        <v>5</v>
      </c>
      <c r="AU10" s="169">
        <v>0</v>
      </c>
      <c r="AV10" s="173"/>
      <c r="AX10" s="228"/>
      <c r="AY10" s="229"/>
      <c r="AZ10" s="229"/>
      <c r="BA10" s="229"/>
      <c r="BB10" s="229"/>
      <c r="BC10" s="230"/>
      <c r="BE10" s="231">
        <v>1</v>
      </c>
      <c r="BF10" s="183">
        <v>5</v>
      </c>
      <c r="BG10" s="183">
        <v>1</v>
      </c>
      <c r="BH10" s="183"/>
      <c r="BI10" s="183"/>
      <c r="BJ10" s="183"/>
      <c r="BK10" s="183"/>
      <c r="BL10" s="183"/>
      <c r="BM10" s="183"/>
      <c r="BN10" s="226"/>
      <c r="BO10" s="227"/>
      <c r="BP10" s="223">
        <v>5</v>
      </c>
      <c r="BQ10" s="225"/>
      <c r="BR10" s="225"/>
      <c r="BS10" s="168"/>
      <c r="BT10" s="168"/>
      <c r="BU10" s="168"/>
      <c r="BV10" s="166"/>
      <c r="BW10" s="183">
        <v>5</v>
      </c>
      <c r="BX10" s="169">
        <v>0</v>
      </c>
      <c r="BY10" s="184"/>
      <c r="CA10" s="185">
        <v>2</v>
      </c>
      <c r="CB10" s="232" t="s">
        <v>426</v>
      </c>
      <c r="CC10" s="187"/>
      <c r="CD10" s="188">
        <v>1.7</v>
      </c>
      <c r="CE10" s="233" t="s">
        <v>426</v>
      </c>
      <c r="CF10" s="190"/>
      <c r="CG10" s="191">
        <v>3.4</v>
      </c>
      <c r="CH10" s="234" t="s">
        <v>430</v>
      </c>
      <c r="CI10" s="190"/>
      <c r="CJ10" s="235">
        <v>2.2000000000000002</v>
      </c>
      <c r="CL10" s="236"/>
      <c r="CM10" s="237"/>
      <c r="CN10" s="238"/>
      <c r="CO10">
        <v>0</v>
      </c>
      <c r="CP10" s="239"/>
      <c r="CQ10" s="240"/>
      <c r="CR10" s="240"/>
      <c r="CS10" s="240"/>
      <c r="CT10" s="241"/>
      <c r="CU10" s="242">
        <v>0</v>
      </c>
      <c r="CW10" s="243"/>
      <c r="CX10" s="244">
        <v>0</v>
      </c>
      <c r="CY10" s="202">
        <v>0</v>
      </c>
      <c r="CZ10" s="245">
        <v>0</v>
      </c>
      <c r="DA10" s="204"/>
      <c r="DB10" s="243"/>
      <c r="DC10" s="244">
        <v>0</v>
      </c>
      <c r="DD10" s="202">
        <v>0</v>
      </c>
      <c r="DE10" s="246">
        <v>0</v>
      </c>
      <c r="DF10" s="190"/>
      <c r="DG10" s="243"/>
      <c r="DH10" s="202">
        <v>0</v>
      </c>
      <c r="DI10" s="202">
        <v>0</v>
      </c>
      <c r="DJ10" s="246">
        <v>0</v>
      </c>
      <c r="DK10" s="209"/>
      <c r="DL10" s="247"/>
      <c r="DM10" s="248"/>
      <c r="DN10" s="248"/>
      <c r="DO10" s="249"/>
      <c r="DR10" s="250">
        <v>3.8</v>
      </c>
      <c r="DS10" s="251">
        <v>2</v>
      </c>
      <c r="DT10" s="251"/>
      <c r="DU10" s="252"/>
      <c r="DV10" s="216"/>
      <c r="DW10" s="253">
        <v>4.4000000000000004</v>
      </c>
      <c r="DX10" s="254">
        <v>1.5</v>
      </c>
      <c r="DY10" s="254"/>
      <c r="DZ10" s="255"/>
      <c r="EA10" s="216"/>
      <c r="EB10" s="256">
        <v>3.7</v>
      </c>
      <c r="EC10" s="257">
        <v>3.3</v>
      </c>
      <c r="ED10" s="257"/>
      <c r="EE10" s="258"/>
    </row>
    <row r="11" spans="1:135" x14ac:dyDescent="0.3">
      <c r="A11" s="20">
        <f t="shared" si="1"/>
        <v>60307</v>
      </c>
      <c r="B11" s="456" t="s">
        <v>121</v>
      </c>
      <c r="C11" s="457" t="s">
        <v>98</v>
      </c>
      <c r="D11" s="457" t="s">
        <v>107</v>
      </c>
      <c r="E11" s="457">
        <v>0</v>
      </c>
      <c r="F11" s="266">
        <v>2.5</v>
      </c>
      <c r="G11" s="267">
        <v>1</v>
      </c>
      <c r="H11" s="268">
        <v>1</v>
      </c>
      <c r="I11" s="268">
        <v>2.6</v>
      </c>
      <c r="J11" s="268">
        <v>1</v>
      </c>
      <c r="K11" s="268">
        <v>1</v>
      </c>
      <c r="L11" s="268"/>
      <c r="M11" s="268"/>
      <c r="N11" s="268"/>
      <c r="O11" s="224"/>
      <c r="P11" s="167">
        <v>0</v>
      </c>
      <c r="Q11" s="266">
        <v>1</v>
      </c>
      <c r="R11" s="269">
        <v>1</v>
      </c>
      <c r="S11" s="269">
        <v>1</v>
      </c>
      <c r="T11" s="169">
        <v>1</v>
      </c>
      <c r="U11" s="169"/>
      <c r="V11" s="169"/>
      <c r="W11" s="166"/>
      <c r="X11" s="183">
        <v>5</v>
      </c>
      <c r="Y11" s="169">
        <v>0</v>
      </c>
      <c r="Z11" s="170"/>
      <c r="AB11" s="266">
        <v>1</v>
      </c>
      <c r="AC11" s="268">
        <v>1</v>
      </c>
      <c r="AD11" s="268"/>
      <c r="AE11" s="268"/>
      <c r="AF11" s="268"/>
      <c r="AG11" s="268"/>
      <c r="AH11" s="268"/>
      <c r="AI11" s="268"/>
      <c r="AJ11" s="268"/>
      <c r="AK11" s="226"/>
      <c r="AL11" s="227"/>
      <c r="AM11" s="223">
        <v>0</v>
      </c>
      <c r="AN11" s="269"/>
      <c r="AO11" s="269"/>
      <c r="AP11" s="169"/>
      <c r="AQ11" s="169"/>
      <c r="AR11" s="169"/>
      <c r="AS11" s="166"/>
      <c r="AT11" s="183">
        <v>5</v>
      </c>
      <c r="AU11" s="169">
        <v>0</v>
      </c>
      <c r="AV11" s="173"/>
      <c r="AX11" s="228"/>
      <c r="AY11" s="229"/>
      <c r="AZ11" s="229"/>
      <c r="BA11" s="229"/>
      <c r="BB11" s="229"/>
      <c r="BC11" s="230"/>
      <c r="BE11" s="270">
        <v>1</v>
      </c>
      <c r="BF11" s="268">
        <v>1</v>
      </c>
      <c r="BG11" s="268">
        <v>1</v>
      </c>
      <c r="BH11" s="268"/>
      <c r="BI11" s="268"/>
      <c r="BJ11" s="268"/>
      <c r="BK11" s="268"/>
      <c r="BL11" s="268"/>
      <c r="BM11" s="268"/>
      <c r="BN11" s="226"/>
      <c r="BO11" s="227"/>
      <c r="BP11" s="223">
        <v>1</v>
      </c>
      <c r="BQ11" s="269"/>
      <c r="BR11" s="269"/>
      <c r="BS11" s="169"/>
      <c r="BT11" s="169"/>
      <c r="BU11" s="169"/>
      <c r="BV11" s="166"/>
      <c r="BW11" s="183">
        <v>5</v>
      </c>
      <c r="BX11" s="169">
        <v>0</v>
      </c>
      <c r="BY11" s="184"/>
      <c r="CA11" s="185">
        <v>1.6</v>
      </c>
      <c r="CB11" s="232" t="s">
        <v>426</v>
      </c>
      <c r="CC11" s="187"/>
      <c r="CD11" s="188">
        <v>0.9</v>
      </c>
      <c r="CE11" s="233" t="s">
        <v>426</v>
      </c>
      <c r="CF11" s="190"/>
      <c r="CG11" s="191">
        <v>1.3</v>
      </c>
      <c r="CH11" s="234" t="s">
        <v>426</v>
      </c>
      <c r="CI11" s="190"/>
      <c r="CJ11" s="235">
        <v>1.4</v>
      </c>
      <c r="CL11" s="236"/>
      <c r="CM11" s="237"/>
      <c r="CN11" s="238"/>
      <c r="CO11">
        <v>0</v>
      </c>
      <c r="CP11" s="239"/>
      <c r="CQ11" s="240"/>
      <c r="CR11" s="240"/>
      <c r="CS11" s="240"/>
      <c r="CT11" s="241"/>
      <c r="CU11" s="242">
        <v>0</v>
      </c>
      <c r="CW11" s="243"/>
      <c r="CX11" s="244">
        <v>0</v>
      </c>
      <c r="CY11" s="202">
        <v>0</v>
      </c>
      <c r="CZ11" s="245">
        <v>0</v>
      </c>
      <c r="DA11" s="204"/>
      <c r="DB11" s="243"/>
      <c r="DC11" s="244">
        <v>0</v>
      </c>
      <c r="DD11" s="202">
        <v>0</v>
      </c>
      <c r="DE11" s="246">
        <v>0</v>
      </c>
      <c r="DF11" s="190"/>
      <c r="DG11" s="243"/>
      <c r="DH11" s="202">
        <v>0</v>
      </c>
      <c r="DI11" s="202">
        <v>0</v>
      </c>
      <c r="DJ11" s="246">
        <v>0</v>
      </c>
      <c r="DK11" s="209"/>
      <c r="DL11" s="247"/>
      <c r="DM11" s="248"/>
      <c r="DN11" s="248"/>
      <c r="DO11" s="249"/>
      <c r="DR11" s="250">
        <v>2.5</v>
      </c>
      <c r="DS11" s="251">
        <v>1.6</v>
      </c>
      <c r="DT11" s="251"/>
      <c r="DU11" s="252"/>
      <c r="DV11" s="216"/>
      <c r="DW11" s="253">
        <v>1.8</v>
      </c>
      <c r="DX11" s="254">
        <v>0.7</v>
      </c>
      <c r="DY11" s="254"/>
      <c r="DZ11" s="255"/>
      <c r="EA11" s="216"/>
      <c r="EB11" s="256">
        <v>2.2000000000000002</v>
      </c>
      <c r="EC11" s="257">
        <v>1.2</v>
      </c>
      <c r="ED11" s="257"/>
      <c r="EE11" s="258"/>
    </row>
    <row r="12" spans="1:135" x14ac:dyDescent="0.3">
      <c r="A12" s="20">
        <f t="shared" si="1"/>
        <v>60308</v>
      </c>
      <c r="B12" s="456" t="s">
        <v>98</v>
      </c>
      <c r="C12" s="457" t="s">
        <v>179</v>
      </c>
      <c r="D12" s="457" t="s">
        <v>272</v>
      </c>
      <c r="E12" s="457" t="s">
        <v>26</v>
      </c>
      <c r="F12" s="266">
        <v>4.7</v>
      </c>
      <c r="G12" s="271">
        <v>1</v>
      </c>
      <c r="H12" s="268">
        <v>1</v>
      </c>
      <c r="I12" s="268">
        <v>1</v>
      </c>
      <c r="J12" s="263">
        <v>1</v>
      </c>
      <c r="K12" s="264">
        <v>1</v>
      </c>
      <c r="L12" s="264"/>
      <c r="M12" s="268"/>
      <c r="N12" s="268"/>
      <c r="O12" s="224"/>
      <c r="P12" s="167">
        <v>0</v>
      </c>
      <c r="Q12" s="266">
        <v>1</v>
      </c>
      <c r="R12" s="269">
        <v>1</v>
      </c>
      <c r="S12" s="269">
        <v>1</v>
      </c>
      <c r="T12" s="169">
        <v>3</v>
      </c>
      <c r="U12" s="169"/>
      <c r="V12" s="169"/>
      <c r="W12" s="166"/>
      <c r="X12" s="183">
        <v>5</v>
      </c>
      <c r="Y12" s="169">
        <v>0</v>
      </c>
      <c r="Z12" s="170"/>
      <c r="AB12" s="266">
        <v>1</v>
      </c>
      <c r="AC12" s="268">
        <v>4</v>
      </c>
      <c r="AD12" s="268"/>
      <c r="AE12" s="268"/>
      <c r="AF12" s="268"/>
      <c r="AG12" s="268"/>
      <c r="AH12" s="268"/>
      <c r="AI12" s="268"/>
      <c r="AJ12" s="268"/>
      <c r="AK12" s="226"/>
      <c r="AL12" s="227"/>
      <c r="AM12" s="223">
        <v>0</v>
      </c>
      <c r="AN12" s="269"/>
      <c r="AO12" s="269"/>
      <c r="AP12" s="169"/>
      <c r="AQ12" s="169"/>
      <c r="AR12" s="169"/>
      <c r="AS12" s="166"/>
      <c r="AT12" s="183">
        <v>5</v>
      </c>
      <c r="AU12" s="169">
        <v>0</v>
      </c>
      <c r="AV12" s="173"/>
      <c r="AX12" s="228"/>
      <c r="AY12" s="229"/>
      <c r="AZ12" s="229"/>
      <c r="BA12" s="229"/>
      <c r="BB12" s="229"/>
      <c r="BC12" s="230"/>
      <c r="BE12" s="270">
        <v>1</v>
      </c>
      <c r="BF12" s="268">
        <v>1</v>
      </c>
      <c r="BG12" s="268">
        <v>1</v>
      </c>
      <c r="BH12" s="268"/>
      <c r="BI12" s="268"/>
      <c r="BJ12" s="268"/>
      <c r="BK12" s="268"/>
      <c r="BL12" s="268"/>
      <c r="BM12" s="268"/>
      <c r="BN12" s="226"/>
      <c r="BO12" s="227"/>
      <c r="BP12" s="223">
        <v>1</v>
      </c>
      <c r="BQ12" s="269"/>
      <c r="BR12" s="269"/>
      <c r="BS12" s="169"/>
      <c r="BT12" s="169"/>
      <c r="BU12" s="169"/>
      <c r="BV12" s="166"/>
      <c r="BW12" s="183">
        <v>5</v>
      </c>
      <c r="BX12" s="169">
        <v>0</v>
      </c>
      <c r="BY12" s="184"/>
      <c r="CA12" s="185">
        <v>1.9</v>
      </c>
      <c r="CB12" s="232" t="s">
        <v>426</v>
      </c>
      <c r="CC12" s="187"/>
      <c r="CD12" s="188">
        <v>1.5</v>
      </c>
      <c r="CE12" s="233" t="s">
        <v>426</v>
      </c>
      <c r="CF12" s="190"/>
      <c r="CG12" s="191">
        <v>1.3</v>
      </c>
      <c r="CH12" s="234" t="s">
        <v>426</v>
      </c>
      <c r="CI12" s="190"/>
      <c r="CJ12" s="235">
        <v>1.7</v>
      </c>
      <c r="CL12" s="236"/>
      <c r="CM12" s="237"/>
      <c r="CN12" s="238"/>
      <c r="CO12">
        <v>0</v>
      </c>
      <c r="CP12" s="239"/>
      <c r="CQ12" s="240"/>
      <c r="CR12" s="240"/>
      <c r="CS12" s="240"/>
      <c r="CT12" s="241"/>
      <c r="CU12" s="242">
        <v>0</v>
      </c>
      <c r="CW12" s="243"/>
      <c r="CX12" s="244">
        <v>0</v>
      </c>
      <c r="CY12" s="202">
        <v>0</v>
      </c>
      <c r="CZ12" s="245">
        <v>0</v>
      </c>
      <c r="DA12" s="204"/>
      <c r="DB12" s="243"/>
      <c r="DC12" s="244">
        <v>0</v>
      </c>
      <c r="DD12" s="202">
        <v>0</v>
      </c>
      <c r="DE12" s="246">
        <v>0</v>
      </c>
      <c r="DF12" s="190"/>
      <c r="DG12" s="243"/>
      <c r="DH12" s="202">
        <v>0</v>
      </c>
      <c r="DI12" s="202">
        <v>0</v>
      </c>
      <c r="DJ12" s="246">
        <v>0</v>
      </c>
      <c r="DK12" s="209"/>
      <c r="DL12" s="247"/>
      <c r="DM12" s="248"/>
      <c r="DN12" s="248"/>
      <c r="DO12" s="249"/>
      <c r="DR12" s="250">
        <v>3</v>
      </c>
      <c r="DS12" s="251">
        <v>1.9</v>
      </c>
      <c r="DT12" s="251"/>
      <c r="DU12" s="252"/>
      <c r="DV12" s="216"/>
      <c r="DW12" s="253">
        <v>1.8</v>
      </c>
      <c r="DX12" s="254">
        <v>1.3</v>
      </c>
      <c r="DY12" s="254"/>
      <c r="DZ12" s="255"/>
      <c r="EA12" s="216"/>
      <c r="EB12" s="256">
        <v>1.8</v>
      </c>
      <c r="EC12" s="257">
        <v>1.2</v>
      </c>
      <c r="ED12" s="257"/>
      <c r="EE12" s="258"/>
    </row>
    <row r="13" spans="1:135" x14ac:dyDescent="0.3">
      <c r="A13" s="20">
        <f t="shared" si="1"/>
        <v>60309</v>
      </c>
      <c r="B13" s="456" t="s">
        <v>273</v>
      </c>
      <c r="C13" s="457" t="s">
        <v>96</v>
      </c>
      <c r="D13" s="457" t="s">
        <v>138</v>
      </c>
      <c r="E13" s="457" t="s">
        <v>170</v>
      </c>
      <c r="F13" s="223">
        <v>1</v>
      </c>
      <c r="G13" s="183">
        <v>1</v>
      </c>
      <c r="H13" s="183">
        <v>1</v>
      </c>
      <c r="I13" s="183">
        <v>1</v>
      </c>
      <c r="J13" s="183">
        <v>1</v>
      </c>
      <c r="K13" s="183">
        <v>1</v>
      </c>
      <c r="L13" s="183"/>
      <c r="M13" s="183"/>
      <c r="N13" s="183"/>
      <c r="O13" s="224"/>
      <c r="P13" s="167">
        <v>0</v>
      </c>
      <c r="Q13" s="223">
        <v>1</v>
      </c>
      <c r="R13" s="225">
        <v>1</v>
      </c>
      <c r="S13" s="225">
        <v>1</v>
      </c>
      <c r="T13" s="168">
        <v>1</v>
      </c>
      <c r="U13" s="168"/>
      <c r="V13" s="168"/>
      <c r="W13" s="166"/>
      <c r="X13" s="183">
        <v>5</v>
      </c>
      <c r="Y13" s="169">
        <v>0</v>
      </c>
      <c r="Z13" s="170"/>
      <c r="AB13" s="223">
        <v>1</v>
      </c>
      <c r="AC13" s="183">
        <v>1</v>
      </c>
      <c r="AD13" s="183"/>
      <c r="AE13" s="183"/>
      <c r="AF13" s="183"/>
      <c r="AG13" s="183"/>
      <c r="AH13" s="183"/>
      <c r="AI13" s="183"/>
      <c r="AJ13" s="183"/>
      <c r="AK13" s="226"/>
      <c r="AL13" s="227"/>
      <c r="AM13" s="223">
        <v>0</v>
      </c>
      <c r="AN13" s="225"/>
      <c r="AO13" s="225"/>
      <c r="AP13" s="168"/>
      <c r="AQ13" s="168"/>
      <c r="AR13" s="168"/>
      <c r="AS13" s="166"/>
      <c r="AT13" s="183">
        <v>5</v>
      </c>
      <c r="AU13" s="169">
        <v>0</v>
      </c>
      <c r="AV13" s="173"/>
      <c r="AX13" s="228"/>
      <c r="AY13" s="229"/>
      <c r="AZ13" s="229"/>
      <c r="BA13" s="229"/>
      <c r="BB13" s="229"/>
      <c r="BC13" s="230"/>
      <c r="BE13" s="231">
        <v>1</v>
      </c>
      <c r="BF13" s="183">
        <v>1</v>
      </c>
      <c r="BG13" s="183">
        <v>1</v>
      </c>
      <c r="BH13" s="183"/>
      <c r="BI13" s="183"/>
      <c r="BJ13" s="183"/>
      <c r="BK13" s="183"/>
      <c r="BL13" s="183"/>
      <c r="BM13" s="183"/>
      <c r="BN13" s="226"/>
      <c r="BO13" s="227"/>
      <c r="BP13" s="223">
        <v>1</v>
      </c>
      <c r="BQ13" s="225"/>
      <c r="BR13" s="225"/>
      <c r="BS13" s="168"/>
      <c r="BT13" s="168"/>
      <c r="BU13" s="168"/>
      <c r="BV13" s="166"/>
      <c r="BW13" s="183">
        <v>5</v>
      </c>
      <c r="BX13" s="169">
        <v>0</v>
      </c>
      <c r="BY13" s="184"/>
      <c r="CA13" s="185">
        <v>1.4</v>
      </c>
      <c r="CB13" s="232" t="s">
        <v>426</v>
      </c>
      <c r="CC13" s="187"/>
      <c r="CD13" s="188">
        <v>0.9</v>
      </c>
      <c r="CE13" s="233" t="s">
        <v>426</v>
      </c>
      <c r="CF13" s="190"/>
      <c r="CG13" s="191">
        <v>1.3</v>
      </c>
      <c r="CH13" s="234" t="s">
        <v>426</v>
      </c>
      <c r="CI13" s="190"/>
      <c r="CJ13" s="235">
        <v>1.3</v>
      </c>
      <c r="CL13" s="236"/>
      <c r="CM13" s="237"/>
      <c r="CN13" s="238"/>
      <c r="CO13">
        <v>0</v>
      </c>
      <c r="CP13" s="239"/>
      <c r="CQ13" s="240"/>
      <c r="CR13" s="240"/>
      <c r="CS13" s="240"/>
      <c r="CT13" s="241"/>
      <c r="CU13" s="242">
        <v>0</v>
      </c>
      <c r="CW13" s="243"/>
      <c r="CX13" s="244">
        <v>0</v>
      </c>
      <c r="CY13" s="202">
        <v>0</v>
      </c>
      <c r="CZ13" s="245">
        <v>0</v>
      </c>
      <c r="DA13" s="204"/>
      <c r="DB13" s="243"/>
      <c r="DC13" s="244">
        <v>0</v>
      </c>
      <c r="DD13" s="202">
        <v>0</v>
      </c>
      <c r="DE13" s="246">
        <v>0</v>
      </c>
      <c r="DF13" s="190"/>
      <c r="DG13" s="243"/>
      <c r="DH13" s="202">
        <v>0</v>
      </c>
      <c r="DI13" s="202">
        <v>0</v>
      </c>
      <c r="DJ13" s="246">
        <v>0</v>
      </c>
      <c r="DK13" s="209"/>
      <c r="DL13" s="247"/>
      <c r="DM13" s="248"/>
      <c r="DN13" s="248"/>
      <c r="DO13" s="249"/>
      <c r="DR13" s="250">
        <v>2.8</v>
      </c>
      <c r="DS13" s="251">
        <v>1.4</v>
      </c>
      <c r="DT13" s="251"/>
      <c r="DU13" s="252"/>
      <c r="DV13" s="216"/>
      <c r="DW13" s="253">
        <v>2.9</v>
      </c>
      <c r="DX13" s="254">
        <v>0.7</v>
      </c>
      <c r="DY13" s="254"/>
      <c r="DZ13" s="255"/>
      <c r="EA13" s="216"/>
      <c r="EB13" s="256">
        <v>2.2999999999999998</v>
      </c>
      <c r="EC13" s="257">
        <v>1.2</v>
      </c>
      <c r="ED13" s="257"/>
      <c r="EE13" s="258"/>
    </row>
    <row r="14" spans="1:135" x14ac:dyDescent="0.3">
      <c r="A14" s="20">
        <f t="shared" si="1"/>
        <v>60310</v>
      </c>
      <c r="B14" s="456" t="s">
        <v>274</v>
      </c>
      <c r="C14" s="457" t="s">
        <v>49</v>
      </c>
      <c r="D14" s="457" t="s">
        <v>275</v>
      </c>
      <c r="E14" s="457">
        <v>0</v>
      </c>
      <c r="F14" s="223">
        <v>1</v>
      </c>
      <c r="G14" s="183">
        <v>1</v>
      </c>
      <c r="H14" s="183">
        <v>1</v>
      </c>
      <c r="I14" s="183">
        <v>1</v>
      </c>
      <c r="J14" s="183">
        <v>1</v>
      </c>
      <c r="K14" s="183">
        <v>1</v>
      </c>
      <c r="L14" s="183"/>
      <c r="M14" s="183"/>
      <c r="N14" s="183"/>
      <c r="O14" s="224"/>
      <c r="P14" s="167">
        <v>0</v>
      </c>
      <c r="Q14" s="223">
        <v>1</v>
      </c>
      <c r="R14" s="225">
        <v>1</v>
      </c>
      <c r="S14" s="225">
        <v>1</v>
      </c>
      <c r="T14" s="168">
        <v>3.5</v>
      </c>
      <c r="U14" s="168"/>
      <c r="V14" s="168"/>
      <c r="W14" s="166"/>
      <c r="X14" s="183">
        <v>5</v>
      </c>
      <c r="Y14" s="169">
        <v>0</v>
      </c>
      <c r="Z14" s="170"/>
      <c r="AB14" s="223">
        <v>1</v>
      </c>
      <c r="AC14" s="183">
        <v>1</v>
      </c>
      <c r="AD14" s="183"/>
      <c r="AE14" s="183"/>
      <c r="AF14" s="183"/>
      <c r="AG14" s="183"/>
      <c r="AH14" s="183"/>
      <c r="AI14" s="183"/>
      <c r="AJ14" s="183"/>
      <c r="AK14" s="226"/>
      <c r="AL14" s="227"/>
      <c r="AM14" s="223">
        <v>0</v>
      </c>
      <c r="AN14" s="225"/>
      <c r="AO14" s="225"/>
      <c r="AP14" s="168"/>
      <c r="AQ14" s="168"/>
      <c r="AR14" s="168"/>
      <c r="AS14" s="166"/>
      <c r="AT14" s="183">
        <v>5</v>
      </c>
      <c r="AU14" s="169">
        <v>0</v>
      </c>
      <c r="AV14" s="173"/>
      <c r="AX14" s="228"/>
      <c r="AY14" s="229"/>
      <c r="AZ14" s="229"/>
      <c r="BA14" s="229"/>
      <c r="BB14" s="229"/>
      <c r="BC14" s="230"/>
      <c r="BE14" s="231">
        <v>1</v>
      </c>
      <c r="BF14" s="183">
        <v>1</v>
      </c>
      <c r="BG14" s="183">
        <v>1</v>
      </c>
      <c r="BH14" s="183"/>
      <c r="BI14" s="183"/>
      <c r="BJ14" s="183"/>
      <c r="BK14" s="183"/>
      <c r="BL14" s="183"/>
      <c r="BM14" s="183"/>
      <c r="BN14" s="226"/>
      <c r="BO14" s="227"/>
      <c r="BP14" s="223">
        <v>1</v>
      </c>
      <c r="BQ14" s="225"/>
      <c r="BR14" s="225"/>
      <c r="BS14" s="168"/>
      <c r="BT14" s="168"/>
      <c r="BU14" s="168"/>
      <c r="BV14" s="166"/>
      <c r="BW14" s="183">
        <v>5</v>
      </c>
      <c r="BX14" s="169">
        <v>0</v>
      </c>
      <c r="BY14" s="184"/>
      <c r="CA14" s="185">
        <v>1.7</v>
      </c>
      <c r="CB14" s="232" t="s">
        <v>426</v>
      </c>
      <c r="CC14" s="187"/>
      <c r="CD14" s="188">
        <v>0.9</v>
      </c>
      <c r="CE14" s="233" t="s">
        <v>426</v>
      </c>
      <c r="CF14" s="190"/>
      <c r="CG14" s="191">
        <v>1.3</v>
      </c>
      <c r="CH14" s="234" t="s">
        <v>426</v>
      </c>
      <c r="CI14" s="190"/>
      <c r="CJ14" s="235">
        <v>1.4</v>
      </c>
      <c r="CL14" s="236"/>
      <c r="CM14" s="237"/>
      <c r="CN14" s="238"/>
      <c r="CO14">
        <v>0</v>
      </c>
      <c r="CP14" s="239"/>
      <c r="CQ14" s="240"/>
      <c r="CR14" s="240"/>
      <c r="CS14" s="240"/>
      <c r="CT14" s="241"/>
      <c r="CU14" s="242">
        <v>0</v>
      </c>
      <c r="CW14" s="243"/>
      <c r="CX14" s="244">
        <v>0</v>
      </c>
      <c r="CY14" s="202">
        <v>0</v>
      </c>
      <c r="CZ14" s="245">
        <v>0</v>
      </c>
      <c r="DA14" s="204"/>
      <c r="DB14" s="243"/>
      <c r="DC14" s="244">
        <v>0</v>
      </c>
      <c r="DD14" s="202">
        <v>0</v>
      </c>
      <c r="DE14" s="246">
        <v>0</v>
      </c>
      <c r="DF14" s="190"/>
      <c r="DG14" s="243"/>
      <c r="DH14" s="202">
        <v>0</v>
      </c>
      <c r="DI14" s="202">
        <v>0</v>
      </c>
      <c r="DJ14" s="246">
        <v>0</v>
      </c>
      <c r="DK14" s="209"/>
      <c r="DL14" s="247"/>
      <c r="DM14" s="248"/>
      <c r="DN14" s="248"/>
      <c r="DO14" s="249"/>
      <c r="DR14" s="250">
        <v>3</v>
      </c>
      <c r="DS14" s="251">
        <v>1.7</v>
      </c>
      <c r="DT14" s="251"/>
      <c r="DU14" s="252"/>
      <c r="DV14" s="216"/>
      <c r="DW14" s="253">
        <v>3.1</v>
      </c>
      <c r="DX14" s="254">
        <v>0.7</v>
      </c>
      <c r="DY14" s="254"/>
      <c r="DZ14" s="255"/>
      <c r="EA14" s="216"/>
      <c r="EB14" s="256">
        <v>3.1</v>
      </c>
      <c r="EC14" s="257">
        <v>1.2</v>
      </c>
      <c r="ED14" s="257"/>
      <c r="EE14" s="258"/>
    </row>
    <row r="15" spans="1:135" x14ac:dyDescent="0.3">
      <c r="A15" s="20">
        <f t="shared" si="1"/>
        <v>60311</v>
      </c>
      <c r="B15" s="456" t="s">
        <v>274</v>
      </c>
      <c r="C15" s="457" t="s">
        <v>94</v>
      </c>
      <c r="D15" s="457" t="s">
        <v>22</v>
      </c>
      <c r="E15" s="457" t="s">
        <v>276</v>
      </c>
      <c r="F15" s="266">
        <v>1</v>
      </c>
      <c r="G15" s="268">
        <v>5</v>
      </c>
      <c r="H15" s="268">
        <v>1</v>
      </c>
      <c r="I15" s="268">
        <v>1</v>
      </c>
      <c r="J15" s="268">
        <v>5</v>
      </c>
      <c r="K15" s="268">
        <v>3.5</v>
      </c>
      <c r="L15" s="268"/>
      <c r="M15" s="268"/>
      <c r="N15" s="268"/>
      <c r="O15" s="224"/>
      <c r="P15" s="167">
        <v>0</v>
      </c>
      <c r="Q15" s="266">
        <v>3.7</v>
      </c>
      <c r="R15" s="269">
        <v>1</v>
      </c>
      <c r="S15" s="269">
        <v>1</v>
      </c>
      <c r="T15" s="169">
        <v>1</v>
      </c>
      <c r="U15" s="169"/>
      <c r="V15" s="169"/>
      <c r="W15" s="166"/>
      <c r="X15" s="183">
        <v>5</v>
      </c>
      <c r="Y15" s="169">
        <v>0</v>
      </c>
      <c r="Z15" s="170"/>
      <c r="AB15" s="266">
        <v>1</v>
      </c>
      <c r="AC15" s="268">
        <v>5</v>
      </c>
      <c r="AD15" s="268"/>
      <c r="AE15" s="268"/>
      <c r="AF15" s="268"/>
      <c r="AG15" s="268"/>
      <c r="AH15" s="268"/>
      <c r="AI15" s="268"/>
      <c r="AJ15" s="268"/>
      <c r="AK15" s="226"/>
      <c r="AL15" s="227"/>
      <c r="AM15" s="223">
        <v>0</v>
      </c>
      <c r="AN15" s="269"/>
      <c r="AO15" s="269"/>
      <c r="AP15" s="169"/>
      <c r="AQ15" s="169"/>
      <c r="AR15" s="169"/>
      <c r="AS15" s="166"/>
      <c r="AT15" s="183">
        <v>5</v>
      </c>
      <c r="AU15" s="169">
        <v>0</v>
      </c>
      <c r="AV15" s="173"/>
      <c r="AX15" s="228"/>
      <c r="AY15" s="229"/>
      <c r="AZ15" s="229"/>
      <c r="BA15" s="229"/>
      <c r="BB15" s="229"/>
      <c r="BC15" s="230"/>
      <c r="BE15" s="270">
        <v>1</v>
      </c>
      <c r="BF15" s="268">
        <v>1</v>
      </c>
      <c r="BG15" s="268">
        <v>1</v>
      </c>
      <c r="BH15" s="268"/>
      <c r="BI15" s="268"/>
      <c r="BJ15" s="268"/>
      <c r="BK15" s="268"/>
      <c r="BL15" s="268"/>
      <c r="BM15" s="268"/>
      <c r="BN15" s="226"/>
      <c r="BO15" s="227"/>
      <c r="BP15" s="223">
        <v>1</v>
      </c>
      <c r="BQ15" s="269"/>
      <c r="BR15" s="269"/>
      <c r="BS15" s="169"/>
      <c r="BT15" s="169"/>
      <c r="BU15" s="169"/>
      <c r="BV15" s="166"/>
      <c r="BW15" s="183">
        <v>5</v>
      </c>
      <c r="BX15" s="169">
        <v>0</v>
      </c>
      <c r="BY15" s="184"/>
      <c r="CA15" s="185">
        <v>2.5</v>
      </c>
      <c r="CB15" s="232" t="s">
        <v>426</v>
      </c>
      <c r="CC15" s="187"/>
      <c r="CD15" s="188">
        <v>1.7</v>
      </c>
      <c r="CE15" s="233" t="s">
        <v>426</v>
      </c>
      <c r="CF15" s="190"/>
      <c r="CG15" s="191">
        <v>1.3</v>
      </c>
      <c r="CH15" s="234" t="s">
        <v>426</v>
      </c>
      <c r="CI15" s="190"/>
      <c r="CJ15" s="235">
        <v>2.1</v>
      </c>
      <c r="CL15" s="236"/>
      <c r="CM15" s="237"/>
      <c r="CN15" s="238"/>
      <c r="CO15">
        <v>0</v>
      </c>
      <c r="CP15" s="239"/>
      <c r="CQ15" s="240"/>
      <c r="CR15" s="240"/>
      <c r="CS15" s="240"/>
      <c r="CT15" s="241"/>
      <c r="CU15" s="242">
        <v>0</v>
      </c>
      <c r="CW15" s="243"/>
      <c r="CX15" s="244">
        <v>0</v>
      </c>
      <c r="CY15" s="202">
        <v>0</v>
      </c>
      <c r="CZ15" s="245">
        <v>0</v>
      </c>
      <c r="DA15" s="204"/>
      <c r="DB15" s="243"/>
      <c r="DC15" s="244">
        <v>0</v>
      </c>
      <c r="DD15" s="202">
        <v>0</v>
      </c>
      <c r="DE15" s="246">
        <v>0</v>
      </c>
      <c r="DF15" s="190"/>
      <c r="DG15" s="243"/>
      <c r="DH15" s="202">
        <v>0</v>
      </c>
      <c r="DI15" s="202">
        <v>0</v>
      </c>
      <c r="DJ15" s="246">
        <v>0</v>
      </c>
      <c r="DK15" s="209"/>
      <c r="DL15" s="247"/>
      <c r="DM15" s="248"/>
      <c r="DN15" s="248"/>
      <c r="DO15" s="249"/>
      <c r="DR15" s="250">
        <v>2.9</v>
      </c>
      <c r="DS15" s="251">
        <v>2.5</v>
      </c>
      <c r="DT15" s="251"/>
      <c r="DU15" s="252"/>
      <c r="DV15" s="216"/>
      <c r="DW15" s="253">
        <v>1.8</v>
      </c>
      <c r="DX15" s="254">
        <v>1.5</v>
      </c>
      <c r="DY15" s="254"/>
      <c r="DZ15" s="255"/>
      <c r="EA15" s="216"/>
      <c r="EB15" s="256">
        <v>2.4</v>
      </c>
      <c r="EC15" s="257">
        <v>1.2</v>
      </c>
      <c r="ED15" s="257"/>
      <c r="EE15" s="258"/>
    </row>
    <row r="16" spans="1:135" x14ac:dyDescent="0.3">
      <c r="A16" s="20">
        <f t="shared" si="1"/>
        <v>60312</v>
      </c>
      <c r="B16" s="456" t="s">
        <v>25</v>
      </c>
      <c r="C16" s="457" t="s">
        <v>61</v>
      </c>
      <c r="D16" s="457" t="s">
        <v>139</v>
      </c>
      <c r="E16" s="457">
        <v>0</v>
      </c>
      <c r="F16" s="223">
        <v>5</v>
      </c>
      <c r="G16" s="183">
        <v>5</v>
      </c>
      <c r="H16" s="183">
        <v>2</v>
      </c>
      <c r="I16" s="183">
        <v>4.5</v>
      </c>
      <c r="J16" s="183">
        <v>3.5</v>
      </c>
      <c r="K16" s="183">
        <v>3.5</v>
      </c>
      <c r="L16" s="183"/>
      <c r="M16" s="183"/>
      <c r="N16" s="183"/>
      <c r="O16" s="224"/>
      <c r="P16" s="167">
        <v>0</v>
      </c>
      <c r="Q16" s="223">
        <v>3.6</v>
      </c>
      <c r="R16" s="225">
        <v>2.5</v>
      </c>
      <c r="S16" s="225">
        <v>3.8</v>
      </c>
      <c r="T16" s="168">
        <v>3.5</v>
      </c>
      <c r="U16" s="168"/>
      <c r="V16" s="168"/>
      <c r="W16" s="166"/>
      <c r="X16" s="183">
        <v>5</v>
      </c>
      <c r="Y16" s="169">
        <v>0</v>
      </c>
      <c r="Z16" s="170"/>
      <c r="AB16" s="223">
        <v>3</v>
      </c>
      <c r="AC16" s="183">
        <v>5</v>
      </c>
      <c r="AD16" s="183"/>
      <c r="AE16" s="183"/>
      <c r="AF16" s="183"/>
      <c r="AG16" s="183"/>
      <c r="AH16" s="183"/>
      <c r="AI16" s="183"/>
      <c r="AJ16" s="183"/>
      <c r="AK16" s="226"/>
      <c r="AL16" s="227"/>
      <c r="AM16" s="223">
        <v>0</v>
      </c>
      <c r="AN16" s="225"/>
      <c r="AO16" s="225"/>
      <c r="AP16" s="168"/>
      <c r="AQ16" s="168"/>
      <c r="AR16" s="168"/>
      <c r="AS16" s="166"/>
      <c r="AT16" s="183">
        <v>5</v>
      </c>
      <c r="AU16" s="169">
        <v>0</v>
      </c>
      <c r="AV16" s="173"/>
      <c r="AX16" s="228"/>
      <c r="AY16" s="229"/>
      <c r="AZ16" s="229"/>
      <c r="BA16" s="229"/>
      <c r="BB16" s="229"/>
      <c r="BC16" s="230"/>
      <c r="BE16" s="231">
        <v>1</v>
      </c>
      <c r="BF16" s="183">
        <v>4</v>
      </c>
      <c r="BG16" s="183">
        <v>1</v>
      </c>
      <c r="BH16" s="183"/>
      <c r="BI16" s="183"/>
      <c r="BJ16" s="183"/>
      <c r="BK16" s="183"/>
      <c r="BL16" s="183"/>
      <c r="BM16" s="183"/>
      <c r="BN16" s="226"/>
      <c r="BO16" s="227"/>
      <c r="BP16" s="223">
        <v>5</v>
      </c>
      <c r="BQ16" s="225"/>
      <c r="BR16" s="225"/>
      <c r="BS16" s="168"/>
      <c r="BT16" s="168"/>
      <c r="BU16" s="168"/>
      <c r="BV16" s="166"/>
      <c r="BW16" s="183">
        <v>5</v>
      </c>
      <c r="BX16" s="169">
        <v>0</v>
      </c>
      <c r="BY16" s="184"/>
      <c r="CA16" s="185">
        <v>3.8</v>
      </c>
      <c r="CB16" s="232" t="s">
        <v>424</v>
      </c>
      <c r="CC16" s="187"/>
      <c r="CD16" s="188">
        <v>2.1</v>
      </c>
      <c r="CE16" s="233" t="s">
        <v>426</v>
      </c>
      <c r="CF16" s="190"/>
      <c r="CG16" s="191">
        <v>3.3</v>
      </c>
      <c r="CH16" s="234" t="s">
        <v>430</v>
      </c>
      <c r="CI16" s="190"/>
      <c r="CJ16" s="235">
        <v>3.3</v>
      </c>
      <c r="CL16" s="236"/>
      <c r="CM16" s="237"/>
      <c r="CN16" s="238"/>
      <c r="CO16">
        <v>0</v>
      </c>
      <c r="CP16" s="239"/>
      <c r="CQ16" s="240"/>
      <c r="CR16" s="240"/>
      <c r="CS16" s="240"/>
      <c r="CT16" s="241"/>
      <c r="CU16" s="242">
        <v>0</v>
      </c>
      <c r="CW16" s="243"/>
      <c r="CX16" s="244">
        <v>0</v>
      </c>
      <c r="CY16" s="202">
        <v>0</v>
      </c>
      <c r="CZ16" s="245">
        <v>0</v>
      </c>
      <c r="DA16" s="204"/>
      <c r="DB16" s="243"/>
      <c r="DC16" s="244">
        <v>0</v>
      </c>
      <c r="DD16" s="202">
        <v>0</v>
      </c>
      <c r="DE16" s="246">
        <v>0</v>
      </c>
      <c r="DF16" s="190"/>
      <c r="DG16" s="243"/>
      <c r="DH16" s="202">
        <v>0</v>
      </c>
      <c r="DI16" s="202">
        <v>0</v>
      </c>
      <c r="DJ16" s="246">
        <v>0</v>
      </c>
      <c r="DK16" s="209"/>
      <c r="DL16" s="247"/>
      <c r="DM16" s="248"/>
      <c r="DN16" s="248"/>
      <c r="DO16" s="249"/>
      <c r="DR16" s="250">
        <v>4</v>
      </c>
      <c r="DS16" s="251">
        <v>3.8</v>
      </c>
      <c r="DT16" s="251"/>
      <c r="DU16" s="252"/>
      <c r="DV16" s="216"/>
      <c r="DW16" s="253">
        <v>3.4</v>
      </c>
      <c r="DX16" s="254">
        <v>0.7</v>
      </c>
      <c r="DY16" s="254"/>
      <c r="DZ16" s="255"/>
      <c r="EA16" s="216"/>
      <c r="EB16" s="256">
        <v>2.8</v>
      </c>
      <c r="EC16" s="257">
        <v>3.2</v>
      </c>
      <c r="ED16" s="257"/>
      <c r="EE16" s="258"/>
    </row>
    <row r="17" spans="1:135" x14ac:dyDescent="0.3">
      <c r="A17" s="20">
        <f t="shared" si="1"/>
        <v>60313</v>
      </c>
      <c r="B17" s="456" t="s">
        <v>277</v>
      </c>
      <c r="C17" s="457" t="s">
        <v>158</v>
      </c>
      <c r="D17" s="457" t="s">
        <v>130</v>
      </c>
      <c r="E17" s="457" t="s">
        <v>166</v>
      </c>
      <c r="F17" s="223">
        <v>1</v>
      </c>
      <c r="G17" s="183">
        <v>1</v>
      </c>
      <c r="H17" s="183">
        <v>1</v>
      </c>
      <c r="I17" s="183">
        <v>1</v>
      </c>
      <c r="J17" s="183">
        <v>4.5</v>
      </c>
      <c r="K17" s="183">
        <v>1</v>
      </c>
      <c r="L17" s="183"/>
      <c r="M17" s="183"/>
      <c r="N17" s="183"/>
      <c r="O17" s="224"/>
      <c r="P17" s="167">
        <v>0</v>
      </c>
      <c r="Q17" s="223">
        <v>1</v>
      </c>
      <c r="R17" s="225">
        <v>1</v>
      </c>
      <c r="S17" s="225">
        <v>1</v>
      </c>
      <c r="T17" s="168">
        <v>1</v>
      </c>
      <c r="U17" s="168"/>
      <c r="V17" s="168"/>
      <c r="W17" s="166"/>
      <c r="X17" s="183">
        <v>5</v>
      </c>
      <c r="Y17" s="169">
        <v>0</v>
      </c>
      <c r="Z17" s="170"/>
      <c r="AB17" s="223">
        <v>1</v>
      </c>
      <c r="AC17" s="183">
        <v>1</v>
      </c>
      <c r="AD17" s="183"/>
      <c r="AE17" s="183"/>
      <c r="AF17" s="183"/>
      <c r="AG17" s="183"/>
      <c r="AH17" s="183"/>
      <c r="AI17" s="183"/>
      <c r="AJ17" s="183"/>
      <c r="AK17" s="226"/>
      <c r="AL17" s="227"/>
      <c r="AM17" s="223">
        <v>0</v>
      </c>
      <c r="AN17" s="225"/>
      <c r="AO17" s="225"/>
      <c r="AP17" s="168"/>
      <c r="AQ17" s="168"/>
      <c r="AR17" s="168"/>
      <c r="AS17" s="166"/>
      <c r="AT17" s="183">
        <v>5</v>
      </c>
      <c r="AU17" s="169">
        <v>0</v>
      </c>
      <c r="AV17" s="173"/>
      <c r="AX17" s="228"/>
      <c r="AY17" s="229"/>
      <c r="AZ17" s="229"/>
      <c r="BA17" s="229"/>
      <c r="BB17" s="229"/>
      <c r="BC17" s="230"/>
      <c r="BE17" s="231">
        <v>1</v>
      </c>
      <c r="BF17" s="183">
        <v>1</v>
      </c>
      <c r="BG17" s="183">
        <v>1</v>
      </c>
      <c r="BH17" s="183"/>
      <c r="BI17" s="183"/>
      <c r="BJ17" s="183"/>
      <c r="BK17" s="183"/>
      <c r="BL17" s="183"/>
      <c r="BM17" s="183"/>
      <c r="BN17" s="226"/>
      <c r="BO17" s="227"/>
      <c r="BP17" s="223">
        <v>1</v>
      </c>
      <c r="BQ17" s="225"/>
      <c r="BR17" s="225"/>
      <c r="BS17" s="168"/>
      <c r="BT17" s="168"/>
      <c r="BU17" s="168"/>
      <c r="BV17" s="166"/>
      <c r="BW17" s="183">
        <v>5</v>
      </c>
      <c r="BX17" s="169">
        <v>0</v>
      </c>
      <c r="BY17" s="184"/>
      <c r="CA17" s="185">
        <v>1.7</v>
      </c>
      <c r="CB17" s="232" t="s">
        <v>426</v>
      </c>
      <c r="CC17" s="187"/>
      <c r="CD17" s="188">
        <v>0.9</v>
      </c>
      <c r="CE17" s="233" t="s">
        <v>426</v>
      </c>
      <c r="CF17" s="190"/>
      <c r="CG17" s="191">
        <v>1.3</v>
      </c>
      <c r="CH17" s="234" t="s">
        <v>426</v>
      </c>
      <c r="CI17" s="190"/>
      <c r="CJ17" s="235">
        <v>1.4</v>
      </c>
      <c r="CL17" s="236"/>
      <c r="CM17" s="237"/>
      <c r="CN17" s="238"/>
      <c r="CO17">
        <v>0</v>
      </c>
      <c r="CP17" s="239"/>
      <c r="CQ17" s="240"/>
      <c r="CR17" s="240"/>
      <c r="CS17" s="240"/>
      <c r="CT17" s="241"/>
      <c r="CU17" s="242">
        <v>0</v>
      </c>
      <c r="CW17" s="243"/>
      <c r="CX17" s="244">
        <v>0</v>
      </c>
      <c r="CY17" s="202">
        <v>0</v>
      </c>
      <c r="CZ17" s="245">
        <v>0</v>
      </c>
      <c r="DA17" s="204"/>
      <c r="DB17" s="243"/>
      <c r="DC17" s="244">
        <v>0</v>
      </c>
      <c r="DD17" s="202">
        <v>0</v>
      </c>
      <c r="DE17" s="246">
        <v>0</v>
      </c>
      <c r="DF17" s="190"/>
      <c r="DG17" s="243"/>
      <c r="DH17" s="202">
        <v>0</v>
      </c>
      <c r="DI17" s="202">
        <v>0</v>
      </c>
      <c r="DJ17" s="246">
        <v>0</v>
      </c>
      <c r="DK17" s="209"/>
      <c r="DL17" s="247"/>
      <c r="DM17" s="248"/>
      <c r="DN17" s="248"/>
      <c r="DO17" s="249"/>
      <c r="DR17" s="250">
        <v>2.4</v>
      </c>
      <c r="DS17" s="251">
        <v>1.7</v>
      </c>
      <c r="DT17" s="251"/>
      <c r="DU17" s="252"/>
      <c r="DV17" s="216"/>
      <c r="DW17" s="253">
        <v>1.8</v>
      </c>
      <c r="DX17" s="254">
        <v>0.7</v>
      </c>
      <c r="DY17" s="254"/>
      <c r="DZ17" s="255"/>
      <c r="EA17" s="216"/>
      <c r="EB17" s="256">
        <v>1.8</v>
      </c>
      <c r="EC17" s="257">
        <v>1.2</v>
      </c>
      <c r="ED17" s="257"/>
      <c r="EE17" s="258"/>
    </row>
    <row r="18" spans="1:135" x14ac:dyDescent="0.3">
      <c r="A18" s="20">
        <f t="shared" si="1"/>
        <v>60314</v>
      </c>
      <c r="B18" s="456" t="s">
        <v>147</v>
      </c>
      <c r="C18" s="457" t="s">
        <v>177</v>
      </c>
      <c r="D18" s="457" t="s">
        <v>278</v>
      </c>
      <c r="E18" s="457">
        <v>0</v>
      </c>
      <c r="F18" s="223">
        <v>1</v>
      </c>
      <c r="G18" s="183">
        <v>5</v>
      </c>
      <c r="H18" s="183">
        <v>5</v>
      </c>
      <c r="I18" s="183">
        <v>1</v>
      </c>
      <c r="J18" s="183">
        <v>2</v>
      </c>
      <c r="K18" s="183">
        <v>3.5</v>
      </c>
      <c r="L18" s="183"/>
      <c r="M18" s="183"/>
      <c r="N18" s="183"/>
      <c r="O18" s="224"/>
      <c r="P18" s="167">
        <v>0</v>
      </c>
      <c r="Q18" s="223">
        <v>3.8</v>
      </c>
      <c r="R18" s="225">
        <v>2.5</v>
      </c>
      <c r="S18" s="225">
        <v>5</v>
      </c>
      <c r="T18" s="168">
        <v>5</v>
      </c>
      <c r="U18" s="168"/>
      <c r="V18" s="168"/>
      <c r="W18" s="166"/>
      <c r="X18" s="183">
        <v>5</v>
      </c>
      <c r="Y18" s="169">
        <v>0</v>
      </c>
      <c r="Z18" s="170"/>
      <c r="AB18" s="223">
        <v>1</v>
      </c>
      <c r="AC18" s="183">
        <v>5</v>
      </c>
      <c r="AD18" s="183"/>
      <c r="AE18" s="183"/>
      <c r="AF18" s="183"/>
      <c r="AG18" s="183"/>
      <c r="AH18" s="183"/>
      <c r="AI18" s="183"/>
      <c r="AJ18" s="183"/>
      <c r="AK18" s="226"/>
      <c r="AL18" s="227"/>
      <c r="AM18" s="223">
        <v>0</v>
      </c>
      <c r="AN18" s="225"/>
      <c r="AO18" s="225"/>
      <c r="AP18" s="168"/>
      <c r="AQ18" s="168"/>
      <c r="AR18" s="168"/>
      <c r="AS18" s="166"/>
      <c r="AT18" s="183">
        <v>5</v>
      </c>
      <c r="AU18" s="169">
        <v>0</v>
      </c>
      <c r="AV18" s="173"/>
      <c r="AX18" s="228"/>
      <c r="AY18" s="229"/>
      <c r="AZ18" s="229"/>
      <c r="BA18" s="229"/>
      <c r="BB18" s="229"/>
      <c r="BC18" s="230"/>
      <c r="BE18" s="271">
        <v>1</v>
      </c>
      <c r="BF18" s="183">
        <v>4</v>
      </c>
      <c r="BG18" s="183">
        <v>5</v>
      </c>
      <c r="BH18" s="183"/>
      <c r="BI18" s="183"/>
      <c r="BJ18" s="183"/>
      <c r="BK18" s="183"/>
      <c r="BL18" s="183"/>
      <c r="BM18" s="183"/>
      <c r="BN18" s="226"/>
      <c r="BO18" s="227"/>
      <c r="BP18" s="223">
        <v>5</v>
      </c>
      <c r="BQ18" s="225"/>
      <c r="BR18" s="225"/>
      <c r="BS18" s="168"/>
      <c r="BT18" s="168"/>
      <c r="BU18" s="168"/>
      <c r="BV18" s="166"/>
      <c r="BW18" s="183">
        <v>5</v>
      </c>
      <c r="BX18" s="169">
        <v>0</v>
      </c>
      <c r="BY18" s="184"/>
      <c r="CA18" s="185">
        <v>3.6</v>
      </c>
      <c r="CB18" s="232" t="s">
        <v>424</v>
      </c>
      <c r="CC18" s="187"/>
      <c r="CD18" s="188">
        <v>1.7</v>
      </c>
      <c r="CE18" s="233" t="s">
        <v>426</v>
      </c>
      <c r="CF18" s="190"/>
      <c r="CG18" s="191">
        <v>3.8</v>
      </c>
      <c r="CH18" s="234" t="s">
        <v>430</v>
      </c>
      <c r="CI18" s="190"/>
      <c r="CJ18" s="235">
        <v>3.3</v>
      </c>
      <c r="CL18" s="236"/>
      <c r="CM18" s="237"/>
      <c r="CN18" s="238"/>
      <c r="CO18">
        <v>0</v>
      </c>
      <c r="CP18" s="239"/>
      <c r="CQ18" s="240"/>
      <c r="CR18" s="240"/>
      <c r="CS18" s="240"/>
      <c r="CT18" s="241"/>
      <c r="CU18" s="242">
        <v>0</v>
      </c>
      <c r="CW18" s="243"/>
      <c r="CX18" s="244">
        <v>0</v>
      </c>
      <c r="CY18" s="202">
        <v>0</v>
      </c>
      <c r="CZ18" s="245">
        <v>0</v>
      </c>
      <c r="DA18" s="204"/>
      <c r="DB18" s="243"/>
      <c r="DC18" s="244">
        <v>0</v>
      </c>
      <c r="DD18" s="202">
        <v>0</v>
      </c>
      <c r="DE18" s="246">
        <v>0</v>
      </c>
      <c r="DF18" s="190"/>
      <c r="DG18" s="243"/>
      <c r="DH18" s="202">
        <v>0</v>
      </c>
      <c r="DI18" s="202">
        <v>0</v>
      </c>
      <c r="DJ18" s="246">
        <v>0</v>
      </c>
      <c r="DK18" s="209"/>
      <c r="DL18" s="247"/>
      <c r="DM18" s="248"/>
      <c r="DN18" s="248"/>
      <c r="DO18" s="249"/>
      <c r="DR18" s="250">
        <v>3.7</v>
      </c>
      <c r="DS18" s="251">
        <v>3.6</v>
      </c>
      <c r="DT18" s="251"/>
      <c r="DU18" s="252"/>
      <c r="DV18" s="216"/>
      <c r="DW18" s="253">
        <v>3.1</v>
      </c>
      <c r="DX18" s="254">
        <v>1.5</v>
      </c>
      <c r="DY18" s="254"/>
      <c r="DZ18" s="255"/>
      <c r="EA18" s="216"/>
      <c r="EB18" s="256">
        <v>3.6</v>
      </c>
      <c r="EC18" s="257">
        <v>3.7</v>
      </c>
      <c r="ED18" s="257"/>
      <c r="EE18" s="258"/>
    </row>
    <row r="19" spans="1:135" x14ac:dyDescent="0.3">
      <c r="A19" s="20">
        <f t="shared" si="1"/>
        <v>60315</v>
      </c>
      <c r="B19" s="456" t="s">
        <v>51</v>
      </c>
      <c r="C19" s="457" t="s">
        <v>279</v>
      </c>
      <c r="D19" s="457" t="s">
        <v>80</v>
      </c>
      <c r="E19" s="457" t="s">
        <v>280</v>
      </c>
      <c r="F19" s="223">
        <v>1</v>
      </c>
      <c r="G19" s="183">
        <v>5</v>
      </c>
      <c r="H19" s="183">
        <v>1</v>
      </c>
      <c r="I19" s="183">
        <v>1</v>
      </c>
      <c r="J19" s="183">
        <v>3</v>
      </c>
      <c r="K19" s="272">
        <v>1</v>
      </c>
      <c r="L19" s="183"/>
      <c r="M19" s="183"/>
      <c r="N19" s="183"/>
      <c r="O19" s="224"/>
      <c r="P19" s="167">
        <v>0</v>
      </c>
      <c r="Q19" s="223">
        <v>1</v>
      </c>
      <c r="R19" s="225">
        <v>1</v>
      </c>
      <c r="S19" s="225">
        <v>1</v>
      </c>
      <c r="T19" s="168">
        <v>3.8</v>
      </c>
      <c r="U19" s="168"/>
      <c r="V19" s="168"/>
      <c r="W19" s="166"/>
      <c r="X19" s="183">
        <v>5</v>
      </c>
      <c r="Y19" s="169">
        <v>0</v>
      </c>
      <c r="Z19" s="170"/>
      <c r="AB19" s="223">
        <v>1</v>
      </c>
      <c r="AC19" s="183">
        <v>1</v>
      </c>
      <c r="AD19" s="183"/>
      <c r="AE19" s="183"/>
      <c r="AF19" s="183"/>
      <c r="AG19" s="183"/>
      <c r="AH19" s="183"/>
      <c r="AI19" s="183"/>
      <c r="AJ19" s="183"/>
      <c r="AK19" s="226"/>
      <c r="AL19" s="227"/>
      <c r="AM19" s="223">
        <v>0</v>
      </c>
      <c r="AN19" s="225"/>
      <c r="AO19" s="225"/>
      <c r="AP19" s="168"/>
      <c r="AQ19" s="168"/>
      <c r="AR19" s="168"/>
      <c r="AS19" s="166"/>
      <c r="AT19" s="183">
        <v>5</v>
      </c>
      <c r="AU19" s="169">
        <v>0</v>
      </c>
      <c r="AV19" s="173"/>
      <c r="AX19" s="228"/>
      <c r="AY19" s="229"/>
      <c r="AZ19" s="229"/>
      <c r="BA19" s="229"/>
      <c r="BB19" s="229"/>
      <c r="BC19" s="230"/>
      <c r="BE19" s="231">
        <v>1</v>
      </c>
      <c r="BF19" s="183">
        <v>1</v>
      </c>
      <c r="BG19" s="183">
        <v>1</v>
      </c>
      <c r="BH19" s="183"/>
      <c r="BI19" s="183"/>
      <c r="BJ19" s="183"/>
      <c r="BK19" s="183"/>
      <c r="BL19" s="183"/>
      <c r="BM19" s="183"/>
      <c r="BN19" s="226"/>
      <c r="BO19" s="227"/>
      <c r="BP19" s="223">
        <v>1</v>
      </c>
      <c r="BQ19" s="225"/>
      <c r="BR19" s="225"/>
      <c r="BS19" s="168"/>
      <c r="BT19" s="168"/>
      <c r="BU19" s="168"/>
      <c r="BV19" s="166"/>
      <c r="BW19" s="183">
        <v>5</v>
      </c>
      <c r="BX19" s="169">
        <v>0</v>
      </c>
      <c r="BY19" s="184"/>
      <c r="CA19" s="185">
        <v>2.2000000000000002</v>
      </c>
      <c r="CB19" s="232" t="s">
        <v>426</v>
      </c>
      <c r="CC19" s="187"/>
      <c r="CD19" s="188">
        <v>0.9</v>
      </c>
      <c r="CE19" s="233" t="s">
        <v>426</v>
      </c>
      <c r="CF19" s="190"/>
      <c r="CG19" s="191">
        <v>1.3</v>
      </c>
      <c r="CH19" s="234" t="s">
        <v>426</v>
      </c>
      <c r="CI19" s="190"/>
      <c r="CJ19" s="235">
        <v>1.7</v>
      </c>
      <c r="CL19" s="236"/>
      <c r="CM19" s="237"/>
      <c r="CN19" s="238"/>
      <c r="CO19">
        <v>0</v>
      </c>
      <c r="CP19" s="239"/>
      <c r="CQ19" s="240"/>
      <c r="CR19" s="240"/>
      <c r="CS19" s="240"/>
      <c r="CT19" s="241"/>
      <c r="CU19" s="242">
        <v>0</v>
      </c>
      <c r="CW19" s="243"/>
      <c r="CX19" s="244">
        <v>0</v>
      </c>
      <c r="CY19" s="202">
        <v>0</v>
      </c>
      <c r="CZ19" s="245">
        <v>0</v>
      </c>
      <c r="DA19" s="204"/>
      <c r="DB19" s="243"/>
      <c r="DC19" s="244">
        <v>0</v>
      </c>
      <c r="DD19" s="202">
        <v>0</v>
      </c>
      <c r="DE19" s="246">
        <v>0</v>
      </c>
      <c r="DF19" s="190"/>
      <c r="DG19" s="243"/>
      <c r="DH19" s="202">
        <v>0</v>
      </c>
      <c r="DI19" s="202">
        <v>0</v>
      </c>
      <c r="DJ19" s="246">
        <v>0</v>
      </c>
      <c r="DK19" s="209"/>
      <c r="DL19" s="247"/>
      <c r="DM19" s="248"/>
      <c r="DN19" s="248"/>
      <c r="DO19" s="249"/>
      <c r="DR19" s="250">
        <v>3</v>
      </c>
      <c r="DS19" s="251">
        <v>2.2000000000000002</v>
      </c>
      <c r="DT19" s="251"/>
      <c r="DU19" s="252"/>
      <c r="DV19" s="216"/>
      <c r="DW19" s="253">
        <v>3.2</v>
      </c>
      <c r="DX19" s="254">
        <v>0.7</v>
      </c>
      <c r="DY19" s="254"/>
      <c r="DZ19" s="255"/>
      <c r="EA19" s="216"/>
      <c r="EB19" s="256">
        <v>2.5</v>
      </c>
      <c r="EC19" s="257">
        <v>1.2</v>
      </c>
      <c r="ED19" s="257"/>
      <c r="EE19" s="258"/>
    </row>
    <row r="20" spans="1:135" x14ac:dyDescent="0.3">
      <c r="A20" s="20">
        <f t="shared" si="1"/>
        <v>60316</v>
      </c>
      <c r="B20" s="456" t="s">
        <v>55</v>
      </c>
      <c r="C20" s="457" t="s">
        <v>277</v>
      </c>
      <c r="D20" s="457" t="s">
        <v>112</v>
      </c>
      <c r="E20" s="457">
        <v>0</v>
      </c>
      <c r="F20" s="223">
        <v>1</v>
      </c>
      <c r="G20" s="183">
        <v>3</v>
      </c>
      <c r="H20" s="183">
        <v>1</v>
      </c>
      <c r="I20" s="183">
        <v>1</v>
      </c>
      <c r="J20" s="183">
        <v>1</v>
      </c>
      <c r="K20" s="183">
        <v>1</v>
      </c>
      <c r="L20" s="183"/>
      <c r="M20" s="183"/>
      <c r="N20" s="183"/>
      <c r="O20" s="224"/>
      <c r="P20" s="167">
        <v>0</v>
      </c>
      <c r="Q20" s="223">
        <v>3.8</v>
      </c>
      <c r="R20" s="225">
        <v>1</v>
      </c>
      <c r="S20" s="225">
        <v>1</v>
      </c>
      <c r="T20" s="168">
        <v>3.8</v>
      </c>
      <c r="U20" s="168"/>
      <c r="V20" s="168"/>
      <c r="W20" s="166"/>
      <c r="X20" s="183">
        <v>5</v>
      </c>
      <c r="Y20" s="169">
        <v>0</v>
      </c>
      <c r="Z20" s="170"/>
      <c r="AB20" s="223">
        <v>1</v>
      </c>
      <c r="AC20" s="183">
        <v>1</v>
      </c>
      <c r="AD20" s="183"/>
      <c r="AE20" s="183"/>
      <c r="AF20" s="183"/>
      <c r="AG20" s="183"/>
      <c r="AH20" s="183"/>
      <c r="AI20" s="183"/>
      <c r="AJ20" s="183"/>
      <c r="AK20" s="226"/>
      <c r="AL20" s="227"/>
      <c r="AM20" s="223">
        <v>0</v>
      </c>
      <c r="AN20" s="225"/>
      <c r="AO20" s="225"/>
      <c r="AP20" s="168"/>
      <c r="AQ20" s="168"/>
      <c r="AR20" s="168"/>
      <c r="AS20" s="166"/>
      <c r="AT20" s="183">
        <v>5</v>
      </c>
      <c r="AU20" s="169">
        <v>0</v>
      </c>
      <c r="AV20" s="173"/>
      <c r="AX20" s="228"/>
      <c r="AY20" s="229"/>
      <c r="AZ20" s="229"/>
      <c r="BA20" s="229"/>
      <c r="BB20" s="229"/>
      <c r="BC20" s="230"/>
      <c r="BE20" s="231">
        <v>1</v>
      </c>
      <c r="BF20" s="183">
        <v>1</v>
      </c>
      <c r="BG20" s="183">
        <v>1</v>
      </c>
      <c r="BH20" s="183"/>
      <c r="BI20" s="183"/>
      <c r="BJ20" s="183"/>
      <c r="BK20" s="183"/>
      <c r="BL20" s="183"/>
      <c r="BM20" s="183"/>
      <c r="BN20" s="226"/>
      <c r="BO20" s="227"/>
      <c r="BP20" s="223">
        <v>1</v>
      </c>
      <c r="BQ20" s="225"/>
      <c r="BR20" s="225"/>
      <c r="BS20" s="168"/>
      <c r="BT20" s="168"/>
      <c r="BU20" s="168"/>
      <c r="BV20" s="166"/>
      <c r="BW20" s="183">
        <v>5</v>
      </c>
      <c r="BX20" s="169">
        <v>0</v>
      </c>
      <c r="BY20" s="184"/>
      <c r="CA20" s="185">
        <v>2.2000000000000002</v>
      </c>
      <c r="CB20" s="232" t="s">
        <v>426</v>
      </c>
      <c r="CC20" s="187"/>
      <c r="CD20" s="188">
        <v>0.9</v>
      </c>
      <c r="CE20" s="233" t="s">
        <v>426</v>
      </c>
      <c r="CF20" s="190"/>
      <c r="CG20" s="191">
        <v>1.3</v>
      </c>
      <c r="CH20" s="234" t="s">
        <v>426</v>
      </c>
      <c r="CI20" s="190"/>
      <c r="CJ20" s="235">
        <v>1.7</v>
      </c>
      <c r="CL20" s="236"/>
      <c r="CM20" s="237"/>
      <c r="CN20" s="238"/>
      <c r="CO20">
        <v>0</v>
      </c>
      <c r="CP20" s="239"/>
      <c r="CQ20" s="240"/>
      <c r="CR20" s="240"/>
      <c r="CS20" s="240"/>
      <c r="CT20" s="241"/>
      <c r="CU20" s="242">
        <v>0</v>
      </c>
      <c r="CW20" s="243"/>
      <c r="CX20" s="244">
        <v>0</v>
      </c>
      <c r="CY20" s="202">
        <v>0</v>
      </c>
      <c r="CZ20" s="245">
        <v>0</v>
      </c>
      <c r="DA20" s="204"/>
      <c r="DB20" s="243"/>
      <c r="DC20" s="244">
        <v>0</v>
      </c>
      <c r="DD20" s="202">
        <v>0</v>
      </c>
      <c r="DE20" s="246">
        <v>0</v>
      </c>
      <c r="DF20" s="190"/>
      <c r="DG20" s="243"/>
      <c r="DH20" s="202">
        <v>0</v>
      </c>
      <c r="DI20" s="202">
        <v>0</v>
      </c>
      <c r="DJ20" s="246">
        <v>0</v>
      </c>
      <c r="DK20" s="209"/>
      <c r="DL20" s="247"/>
      <c r="DM20" s="248"/>
      <c r="DN20" s="248"/>
      <c r="DO20" s="249"/>
      <c r="DR20" s="250">
        <v>2.9</v>
      </c>
      <c r="DS20" s="251">
        <v>2.2000000000000002</v>
      </c>
      <c r="DT20" s="251"/>
      <c r="DU20" s="252"/>
      <c r="DV20" s="216"/>
      <c r="DW20" s="253">
        <v>2.8</v>
      </c>
      <c r="DX20" s="254">
        <v>0.7</v>
      </c>
      <c r="DY20" s="254"/>
      <c r="DZ20" s="255"/>
      <c r="EA20" s="216"/>
      <c r="EB20" s="256">
        <v>2.2000000000000002</v>
      </c>
      <c r="EC20" s="257">
        <v>1.2</v>
      </c>
      <c r="ED20" s="257"/>
      <c r="EE20" s="258"/>
    </row>
    <row r="21" spans="1:135" x14ac:dyDescent="0.3">
      <c r="A21" s="20">
        <f t="shared" si="1"/>
        <v>60317</v>
      </c>
      <c r="B21" s="456" t="s">
        <v>145</v>
      </c>
      <c r="C21" s="457" t="s">
        <v>41</v>
      </c>
      <c r="D21" s="457" t="s">
        <v>281</v>
      </c>
      <c r="E21" s="457">
        <v>0</v>
      </c>
      <c r="F21" s="223">
        <v>1</v>
      </c>
      <c r="G21" s="273">
        <v>3</v>
      </c>
      <c r="H21" s="183">
        <v>1</v>
      </c>
      <c r="I21" s="183">
        <v>1</v>
      </c>
      <c r="J21" s="273">
        <v>1</v>
      </c>
      <c r="K21" s="183">
        <v>3.3</v>
      </c>
      <c r="L21" s="273"/>
      <c r="M21" s="183"/>
      <c r="N21" s="183"/>
      <c r="O21" s="224"/>
      <c r="P21" s="167">
        <v>0</v>
      </c>
      <c r="Q21" s="223">
        <v>1</v>
      </c>
      <c r="R21" s="225">
        <v>1</v>
      </c>
      <c r="S21" s="225">
        <v>1</v>
      </c>
      <c r="T21" s="168">
        <v>3</v>
      </c>
      <c r="U21" s="168"/>
      <c r="V21" s="168"/>
      <c r="W21" s="166"/>
      <c r="X21" s="183">
        <v>5</v>
      </c>
      <c r="Y21" s="169">
        <v>0</v>
      </c>
      <c r="Z21" s="170"/>
      <c r="AB21" s="223">
        <v>1</v>
      </c>
      <c r="AC21" s="183">
        <v>1</v>
      </c>
      <c r="AD21" s="183"/>
      <c r="AE21" s="183"/>
      <c r="AF21" s="183"/>
      <c r="AG21" s="183"/>
      <c r="AH21" s="183"/>
      <c r="AI21" s="183"/>
      <c r="AJ21" s="183"/>
      <c r="AK21" s="226"/>
      <c r="AL21" s="227"/>
      <c r="AM21" s="223">
        <v>0</v>
      </c>
      <c r="AN21" s="225"/>
      <c r="AO21" s="225"/>
      <c r="AP21" s="168"/>
      <c r="AQ21" s="168"/>
      <c r="AR21" s="168"/>
      <c r="AS21" s="166"/>
      <c r="AT21" s="183">
        <v>5</v>
      </c>
      <c r="AU21" s="169">
        <v>0</v>
      </c>
      <c r="AV21" s="173"/>
      <c r="AX21" s="228"/>
      <c r="AY21" s="229"/>
      <c r="AZ21" s="229"/>
      <c r="BA21" s="229"/>
      <c r="BB21" s="229"/>
      <c r="BC21" s="230"/>
      <c r="BE21" s="231">
        <v>1</v>
      </c>
      <c r="BF21" s="183">
        <v>1</v>
      </c>
      <c r="BG21" s="183">
        <v>1</v>
      </c>
      <c r="BH21" s="183"/>
      <c r="BI21" s="183"/>
      <c r="BJ21" s="183"/>
      <c r="BK21" s="183"/>
      <c r="BL21" s="183"/>
      <c r="BM21" s="183"/>
      <c r="BN21" s="226"/>
      <c r="BO21" s="227"/>
      <c r="BP21" s="223">
        <v>1</v>
      </c>
      <c r="BQ21" s="225"/>
      <c r="BR21" s="225"/>
      <c r="BS21" s="168"/>
      <c r="BT21" s="168"/>
      <c r="BU21" s="168"/>
      <c r="BV21" s="166"/>
      <c r="BW21" s="183">
        <v>5</v>
      </c>
      <c r="BX21" s="169">
        <v>0</v>
      </c>
      <c r="BY21" s="184"/>
      <c r="CA21" s="185">
        <v>1.9</v>
      </c>
      <c r="CB21" s="232" t="s">
        <v>426</v>
      </c>
      <c r="CC21" s="187"/>
      <c r="CD21" s="188">
        <v>0.9</v>
      </c>
      <c r="CE21" s="233" t="s">
        <v>426</v>
      </c>
      <c r="CF21" s="190"/>
      <c r="CG21" s="191">
        <v>1.3</v>
      </c>
      <c r="CH21" s="234" t="s">
        <v>426</v>
      </c>
      <c r="CI21" s="190"/>
      <c r="CJ21" s="235">
        <v>1.6</v>
      </c>
      <c r="CL21" s="236"/>
      <c r="CM21" s="237"/>
      <c r="CN21" s="238"/>
      <c r="CO21">
        <v>0</v>
      </c>
      <c r="CP21" s="239"/>
      <c r="CQ21" s="240"/>
      <c r="CR21" s="240"/>
      <c r="CS21" s="240"/>
      <c r="CT21" s="241"/>
      <c r="CU21" s="242">
        <v>0</v>
      </c>
      <c r="CW21" s="243"/>
      <c r="CX21" s="244">
        <v>0</v>
      </c>
      <c r="CY21" s="202">
        <v>0</v>
      </c>
      <c r="CZ21" s="245">
        <v>0</v>
      </c>
      <c r="DA21" s="204"/>
      <c r="DB21" s="243"/>
      <c r="DC21" s="244">
        <v>0</v>
      </c>
      <c r="DD21" s="202">
        <v>0</v>
      </c>
      <c r="DE21" s="246">
        <v>0</v>
      </c>
      <c r="DF21" s="190"/>
      <c r="DG21" s="243"/>
      <c r="DH21" s="202">
        <v>0</v>
      </c>
      <c r="DI21" s="202">
        <v>0</v>
      </c>
      <c r="DJ21" s="246">
        <v>0</v>
      </c>
      <c r="DK21" s="209"/>
      <c r="DL21" s="247"/>
      <c r="DM21" s="248"/>
      <c r="DN21" s="248"/>
      <c r="DO21" s="249"/>
      <c r="DR21" s="250">
        <v>2.2999999999999998</v>
      </c>
      <c r="DS21" s="251">
        <v>1.9</v>
      </c>
      <c r="DT21" s="251"/>
      <c r="DU21" s="252"/>
      <c r="DV21" s="216"/>
      <c r="DW21" s="253">
        <v>1.8</v>
      </c>
      <c r="DX21" s="254">
        <v>0.7</v>
      </c>
      <c r="DY21" s="254"/>
      <c r="DZ21" s="255"/>
      <c r="EA21" s="216"/>
      <c r="EB21" s="256">
        <v>1.8</v>
      </c>
      <c r="EC21" s="257">
        <v>1.2</v>
      </c>
      <c r="ED21" s="257"/>
      <c r="EE21" s="258"/>
    </row>
    <row r="22" spans="1:135" x14ac:dyDescent="0.3">
      <c r="A22" s="20">
        <f t="shared" si="1"/>
        <v>60318</v>
      </c>
      <c r="B22" s="456" t="s">
        <v>115</v>
      </c>
      <c r="C22" s="457" t="s">
        <v>282</v>
      </c>
      <c r="D22" s="457" t="s">
        <v>283</v>
      </c>
      <c r="E22" s="457" t="s">
        <v>165</v>
      </c>
      <c r="F22" s="223">
        <v>3.4</v>
      </c>
      <c r="G22" s="183">
        <v>3</v>
      </c>
      <c r="H22" s="183">
        <v>2.5</v>
      </c>
      <c r="I22" s="183">
        <v>3.5</v>
      </c>
      <c r="J22" s="183">
        <v>2</v>
      </c>
      <c r="K22" s="183">
        <v>2.5</v>
      </c>
      <c r="L22" s="183"/>
      <c r="M22" s="183"/>
      <c r="N22" s="183"/>
      <c r="O22" s="224"/>
      <c r="P22" s="167">
        <v>0</v>
      </c>
      <c r="Q22" s="223">
        <v>3.5</v>
      </c>
      <c r="R22" s="225">
        <v>2.5</v>
      </c>
      <c r="S22" s="225">
        <v>3</v>
      </c>
      <c r="T22" s="168">
        <v>3.5</v>
      </c>
      <c r="U22" s="168"/>
      <c r="V22" s="168"/>
      <c r="W22" s="166"/>
      <c r="X22" s="183">
        <v>5</v>
      </c>
      <c r="Y22" s="169">
        <v>0</v>
      </c>
      <c r="Z22" s="170"/>
      <c r="AB22" s="260">
        <v>4</v>
      </c>
      <c r="AC22" s="183">
        <v>5</v>
      </c>
      <c r="AD22" s="183"/>
      <c r="AE22" s="183"/>
      <c r="AF22" s="183"/>
      <c r="AG22" s="183"/>
      <c r="AH22" s="183"/>
      <c r="AI22" s="183"/>
      <c r="AJ22" s="183"/>
      <c r="AK22" s="226"/>
      <c r="AL22" s="227"/>
      <c r="AM22" s="223">
        <v>0</v>
      </c>
      <c r="AN22" s="225"/>
      <c r="AO22" s="225"/>
      <c r="AP22" s="168"/>
      <c r="AQ22" s="168"/>
      <c r="AR22" s="168"/>
      <c r="AS22" s="166"/>
      <c r="AT22" s="183">
        <v>5</v>
      </c>
      <c r="AU22" s="169">
        <v>0</v>
      </c>
      <c r="AV22" s="173"/>
      <c r="AX22" s="228"/>
      <c r="AY22" s="229"/>
      <c r="AZ22" s="229"/>
      <c r="BA22" s="229"/>
      <c r="BB22" s="229"/>
      <c r="BC22" s="230"/>
      <c r="BE22" s="231">
        <v>4</v>
      </c>
      <c r="BF22" s="183">
        <v>5</v>
      </c>
      <c r="BG22" s="183">
        <v>1</v>
      </c>
      <c r="BH22" s="183"/>
      <c r="BI22" s="183"/>
      <c r="BJ22" s="183"/>
      <c r="BK22" s="183"/>
      <c r="BL22" s="183"/>
      <c r="BM22" s="183"/>
      <c r="BN22" s="226"/>
      <c r="BO22" s="227"/>
      <c r="BP22" s="223">
        <v>3.5</v>
      </c>
      <c r="BQ22" s="225"/>
      <c r="BR22" s="225"/>
      <c r="BS22" s="168"/>
      <c r="BT22" s="168"/>
      <c r="BU22" s="168"/>
      <c r="BV22" s="166"/>
      <c r="BW22" s="183">
        <v>5</v>
      </c>
      <c r="BX22" s="169">
        <v>0</v>
      </c>
      <c r="BY22" s="184"/>
      <c r="CA22" s="185">
        <v>3.2</v>
      </c>
      <c r="CB22" s="232" t="s">
        <v>424</v>
      </c>
      <c r="CC22" s="187"/>
      <c r="CD22" s="188">
        <v>2.2999999999999998</v>
      </c>
      <c r="CE22" s="233" t="s">
        <v>426</v>
      </c>
      <c r="CF22" s="190"/>
      <c r="CG22" s="191">
        <v>3.2</v>
      </c>
      <c r="CH22" s="234" t="s">
        <v>430</v>
      </c>
      <c r="CI22" s="190"/>
      <c r="CJ22" s="235">
        <v>3</v>
      </c>
      <c r="CL22" s="236"/>
      <c r="CM22" s="237"/>
      <c r="CN22" s="238"/>
      <c r="CO22">
        <v>0</v>
      </c>
      <c r="CP22" s="239"/>
      <c r="CQ22" s="240"/>
      <c r="CR22" s="240"/>
      <c r="CS22" s="240"/>
      <c r="CT22" s="241"/>
      <c r="CU22" s="242">
        <v>0</v>
      </c>
      <c r="CW22" s="243"/>
      <c r="CX22" s="244">
        <v>0</v>
      </c>
      <c r="CY22" s="202">
        <v>0</v>
      </c>
      <c r="CZ22" s="245">
        <v>0</v>
      </c>
      <c r="DA22" s="204"/>
      <c r="DB22" s="243"/>
      <c r="DC22" s="244">
        <v>0</v>
      </c>
      <c r="DD22" s="202">
        <v>0</v>
      </c>
      <c r="DE22" s="246">
        <v>0</v>
      </c>
      <c r="DF22" s="190"/>
      <c r="DG22" s="243"/>
      <c r="DH22" s="202">
        <v>0</v>
      </c>
      <c r="DI22" s="202">
        <v>0</v>
      </c>
      <c r="DJ22" s="246">
        <v>0</v>
      </c>
      <c r="DK22" s="209"/>
      <c r="DL22" s="247"/>
      <c r="DM22" s="248"/>
      <c r="DN22" s="248"/>
      <c r="DO22" s="249"/>
      <c r="DR22" s="250">
        <v>3.1</v>
      </c>
      <c r="DS22" s="251">
        <v>3.2</v>
      </c>
      <c r="DT22" s="251"/>
      <c r="DU22" s="252"/>
      <c r="DV22" s="216"/>
      <c r="DW22" s="253">
        <v>3.6</v>
      </c>
      <c r="DX22" s="254">
        <v>1.5</v>
      </c>
      <c r="DY22" s="254"/>
      <c r="DZ22" s="255"/>
      <c r="EA22" s="216"/>
      <c r="EB22" s="256">
        <v>3.1</v>
      </c>
      <c r="EC22" s="257">
        <v>2.7</v>
      </c>
      <c r="ED22" s="257"/>
      <c r="EE22" s="258"/>
    </row>
    <row r="23" spans="1:135" x14ac:dyDescent="0.3">
      <c r="A23" s="20">
        <f t="shared" si="1"/>
        <v>60319</v>
      </c>
      <c r="B23" s="456" t="s">
        <v>50</v>
      </c>
      <c r="C23" s="457" t="s">
        <v>179</v>
      </c>
      <c r="D23" s="457" t="s">
        <v>168</v>
      </c>
      <c r="E23" s="457">
        <v>0</v>
      </c>
      <c r="F23" s="223">
        <v>3.8</v>
      </c>
      <c r="G23" s="183">
        <v>5</v>
      </c>
      <c r="H23" s="183">
        <v>1</v>
      </c>
      <c r="I23" s="183">
        <v>5</v>
      </c>
      <c r="J23" s="183">
        <v>4.5</v>
      </c>
      <c r="K23" s="183">
        <v>4.5</v>
      </c>
      <c r="L23" s="183"/>
      <c r="M23" s="183"/>
      <c r="N23" s="183"/>
      <c r="O23" s="224"/>
      <c r="P23" s="167">
        <v>0</v>
      </c>
      <c r="Q23" s="223">
        <v>3.5</v>
      </c>
      <c r="R23" s="225">
        <v>1</v>
      </c>
      <c r="S23" s="225">
        <v>1</v>
      </c>
      <c r="T23" s="168">
        <v>4.8</v>
      </c>
      <c r="U23" s="168"/>
      <c r="V23" s="168"/>
      <c r="W23" s="166"/>
      <c r="X23" s="183">
        <v>5</v>
      </c>
      <c r="Y23" s="169">
        <v>0</v>
      </c>
      <c r="Z23" s="170"/>
      <c r="AB23" s="274">
        <v>1</v>
      </c>
      <c r="AC23" s="183">
        <v>5</v>
      </c>
      <c r="AD23" s="183"/>
      <c r="AE23" s="183"/>
      <c r="AF23" s="183"/>
      <c r="AG23" s="183"/>
      <c r="AH23" s="183"/>
      <c r="AI23" s="183"/>
      <c r="AJ23" s="183"/>
      <c r="AK23" s="226"/>
      <c r="AL23" s="227"/>
      <c r="AM23" s="223">
        <v>0</v>
      </c>
      <c r="AN23" s="225"/>
      <c r="AO23" s="225"/>
      <c r="AP23" s="168"/>
      <c r="AQ23" s="168"/>
      <c r="AR23" s="168"/>
      <c r="AS23" s="166"/>
      <c r="AT23" s="183">
        <v>5</v>
      </c>
      <c r="AU23" s="169">
        <v>0</v>
      </c>
      <c r="AV23" s="173"/>
      <c r="AX23" s="228"/>
      <c r="AY23" s="229"/>
      <c r="AZ23" s="229"/>
      <c r="BA23" s="229"/>
      <c r="BB23" s="229"/>
      <c r="BC23" s="230"/>
      <c r="BE23" s="231">
        <v>1</v>
      </c>
      <c r="BF23" s="183">
        <v>1</v>
      </c>
      <c r="BG23" s="183">
        <v>1</v>
      </c>
      <c r="BH23" s="183"/>
      <c r="BI23" s="183"/>
      <c r="BJ23" s="183"/>
      <c r="BK23" s="183"/>
      <c r="BL23" s="183"/>
      <c r="BM23" s="183"/>
      <c r="BN23" s="226"/>
      <c r="BO23" s="227"/>
      <c r="BP23" s="223">
        <v>3.8</v>
      </c>
      <c r="BQ23" s="225"/>
      <c r="BR23" s="225"/>
      <c r="BS23" s="168"/>
      <c r="BT23" s="168"/>
      <c r="BU23" s="168"/>
      <c r="BV23" s="166"/>
      <c r="BW23" s="183">
        <v>5</v>
      </c>
      <c r="BX23" s="169">
        <v>0</v>
      </c>
      <c r="BY23" s="184"/>
      <c r="CA23" s="185">
        <v>3.4</v>
      </c>
      <c r="CB23" s="232" t="s">
        <v>424</v>
      </c>
      <c r="CC23" s="187"/>
      <c r="CD23" s="188">
        <v>1.7</v>
      </c>
      <c r="CE23" s="233" t="s">
        <v>426</v>
      </c>
      <c r="CF23" s="190"/>
      <c r="CG23" s="191">
        <v>2.4</v>
      </c>
      <c r="CH23" s="234" t="s">
        <v>426</v>
      </c>
      <c r="CI23" s="190"/>
      <c r="CJ23" s="235">
        <v>2.9</v>
      </c>
      <c r="CL23" s="236"/>
      <c r="CM23" s="237"/>
      <c r="CN23" s="238"/>
      <c r="CO23">
        <v>0</v>
      </c>
      <c r="CP23" s="239"/>
      <c r="CQ23" s="240"/>
      <c r="CR23" s="240"/>
      <c r="CS23" s="240"/>
      <c r="CT23" s="241"/>
      <c r="CU23" s="242">
        <v>0</v>
      </c>
      <c r="CW23" s="243"/>
      <c r="CX23" s="244">
        <v>0</v>
      </c>
      <c r="CY23" s="202">
        <v>0</v>
      </c>
      <c r="CZ23" s="245">
        <v>0</v>
      </c>
      <c r="DA23" s="204"/>
      <c r="DB23" s="243"/>
      <c r="DC23" s="244">
        <v>0</v>
      </c>
      <c r="DD23" s="202">
        <v>0</v>
      </c>
      <c r="DE23" s="246">
        <v>0</v>
      </c>
      <c r="DF23" s="190"/>
      <c r="DG23" s="243"/>
      <c r="DH23" s="202">
        <v>0</v>
      </c>
      <c r="DI23" s="202">
        <v>0</v>
      </c>
      <c r="DJ23" s="246">
        <v>0</v>
      </c>
      <c r="DK23" s="209"/>
      <c r="DL23" s="247"/>
      <c r="DM23" s="248"/>
      <c r="DN23" s="248"/>
      <c r="DO23" s="249"/>
      <c r="DR23" s="250">
        <v>3.9</v>
      </c>
      <c r="DS23" s="251">
        <v>3.4</v>
      </c>
      <c r="DT23" s="251"/>
      <c r="DU23" s="252"/>
      <c r="DV23" s="216"/>
      <c r="DW23" s="253">
        <v>3.1</v>
      </c>
      <c r="DX23" s="254">
        <v>1.5</v>
      </c>
      <c r="DY23" s="254"/>
      <c r="DZ23" s="255"/>
      <c r="EA23" s="216"/>
      <c r="EB23" s="256">
        <v>4.0999999999999996</v>
      </c>
      <c r="EC23" s="257">
        <v>2.2999999999999998</v>
      </c>
      <c r="ED23" s="257"/>
      <c r="EE23" s="258"/>
    </row>
    <row r="24" spans="1:135" x14ac:dyDescent="0.3">
      <c r="A24" s="20">
        <f t="shared" si="1"/>
        <v>60320</v>
      </c>
      <c r="B24" s="456" t="s">
        <v>120</v>
      </c>
      <c r="C24" s="457" t="s">
        <v>160</v>
      </c>
      <c r="D24" s="457" t="s">
        <v>43</v>
      </c>
      <c r="E24" s="457" t="s">
        <v>48</v>
      </c>
      <c r="F24" s="223">
        <v>3.8</v>
      </c>
      <c r="G24" s="183">
        <v>3</v>
      </c>
      <c r="H24" s="183">
        <v>1</v>
      </c>
      <c r="I24" s="183">
        <v>1</v>
      </c>
      <c r="J24" s="263">
        <v>1</v>
      </c>
      <c r="K24" s="264">
        <v>2.5</v>
      </c>
      <c r="L24" s="264"/>
      <c r="M24" s="183"/>
      <c r="N24" s="183"/>
      <c r="O24" s="224"/>
      <c r="P24" s="167">
        <v>0</v>
      </c>
      <c r="Q24" s="223">
        <v>3.5</v>
      </c>
      <c r="R24" s="225">
        <v>1</v>
      </c>
      <c r="S24" s="225">
        <v>1</v>
      </c>
      <c r="T24" s="168">
        <v>1</v>
      </c>
      <c r="U24" s="168"/>
      <c r="V24" s="168"/>
      <c r="W24" s="166"/>
      <c r="X24" s="183">
        <v>5</v>
      </c>
      <c r="Y24" s="169">
        <v>0</v>
      </c>
      <c r="Z24" s="170"/>
      <c r="AB24" s="223">
        <v>1</v>
      </c>
      <c r="AC24" s="183">
        <v>1</v>
      </c>
      <c r="AD24" s="183"/>
      <c r="AE24" s="183"/>
      <c r="AF24" s="183"/>
      <c r="AG24" s="183"/>
      <c r="AH24" s="183"/>
      <c r="AI24" s="183"/>
      <c r="AJ24" s="183"/>
      <c r="AK24" s="226"/>
      <c r="AL24" s="227"/>
      <c r="AM24" s="223">
        <v>0</v>
      </c>
      <c r="AN24" s="225"/>
      <c r="AO24" s="225"/>
      <c r="AP24" s="168"/>
      <c r="AQ24" s="168"/>
      <c r="AR24" s="168"/>
      <c r="AS24" s="166"/>
      <c r="AT24" s="183">
        <v>5</v>
      </c>
      <c r="AU24" s="169">
        <v>0</v>
      </c>
      <c r="AV24" s="173"/>
      <c r="AX24" s="228"/>
      <c r="AY24" s="229"/>
      <c r="AZ24" s="229"/>
      <c r="BA24" s="229"/>
      <c r="BB24" s="229"/>
      <c r="BC24" s="230"/>
      <c r="BE24" s="231">
        <v>1</v>
      </c>
      <c r="BF24" s="183">
        <v>1</v>
      </c>
      <c r="BG24" s="183">
        <v>1</v>
      </c>
      <c r="BH24" s="183"/>
      <c r="BI24" s="183"/>
      <c r="BJ24" s="183"/>
      <c r="BK24" s="183"/>
      <c r="BL24" s="183"/>
      <c r="BM24" s="183"/>
      <c r="BN24" s="226"/>
      <c r="BO24" s="227"/>
      <c r="BP24" s="223">
        <v>1</v>
      </c>
      <c r="BQ24" s="225"/>
      <c r="BR24" s="225"/>
      <c r="BS24" s="168"/>
      <c r="BT24" s="168"/>
      <c r="BU24" s="168"/>
      <c r="BV24" s="166"/>
      <c r="BW24" s="183">
        <v>5</v>
      </c>
      <c r="BX24" s="169">
        <v>0</v>
      </c>
      <c r="BY24" s="184"/>
      <c r="CA24" s="185">
        <v>2.2000000000000002</v>
      </c>
      <c r="CB24" s="232" t="s">
        <v>426</v>
      </c>
      <c r="CC24" s="187"/>
      <c r="CD24" s="188">
        <v>0.9</v>
      </c>
      <c r="CE24" s="233" t="s">
        <v>426</v>
      </c>
      <c r="CF24" s="190"/>
      <c r="CG24" s="191">
        <v>1.3</v>
      </c>
      <c r="CH24" s="234" t="s">
        <v>426</v>
      </c>
      <c r="CI24" s="190"/>
      <c r="CJ24" s="235">
        <v>1.7</v>
      </c>
      <c r="CL24" s="236"/>
      <c r="CM24" s="237"/>
      <c r="CN24" s="238"/>
      <c r="CO24">
        <v>0</v>
      </c>
      <c r="CP24" s="239"/>
      <c r="CQ24" s="240"/>
      <c r="CR24" s="240"/>
      <c r="CS24" s="240"/>
      <c r="CT24" s="241"/>
      <c r="CU24" s="242">
        <v>0</v>
      </c>
      <c r="CW24" s="243"/>
      <c r="CX24" s="244">
        <v>0</v>
      </c>
      <c r="CY24" s="202">
        <v>0</v>
      </c>
      <c r="CZ24" s="245">
        <v>0</v>
      </c>
      <c r="DA24" s="204"/>
      <c r="DB24" s="243"/>
      <c r="DC24" s="244">
        <v>0</v>
      </c>
      <c r="DD24" s="202">
        <v>0</v>
      </c>
      <c r="DE24" s="246">
        <v>0</v>
      </c>
      <c r="DF24" s="190"/>
      <c r="DG24" s="243"/>
      <c r="DH24" s="202">
        <v>0</v>
      </c>
      <c r="DI24" s="202">
        <v>0</v>
      </c>
      <c r="DJ24" s="246">
        <v>0</v>
      </c>
      <c r="DK24" s="209"/>
      <c r="DL24" s="247"/>
      <c r="DM24" s="248"/>
      <c r="DN24" s="248"/>
      <c r="DO24" s="249"/>
      <c r="DR24" s="250">
        <v>3.1</v>
      </c>
      <c r="DS24" s="251">
        <v>2.2000000000000002</v>
      </c>
      <c r="DT24" s="251"/>
      <c r="DU24" s="252"/>
      <c r="DV24" s="216"/>
      <c r="DW24" s="253">
        <v>1.9</v>
      </c>
      <c r="DX24" s="254">
        <v>0.7</v>
      </c>
      <c r="DY24" s="254"/>
      <c r="DZ24" s="255"/>
      <c r="EA24" s="216"/>
      <c r="EB24" s="256">
        <v>2.2000000000000002</v>
      </c>
      <c r="EC24" s="257">
        <v>1.2</v>
      </c>
      <c r="ED24" s="257"/>
      <c r="EE24" s="258"/>
    </row>
    <row r="25" spans="1:135" x14ac:dyDescent="0.3">
      <c r="A25" s="20">
        <f t="shared" si="1"/>
        <v>60321</v>
      </c>
      <c r="B25" s="456" t="s">
        <v>71</v>
      </c>
      <c r="C25" s="457" t="s">
        <v>45</v>
      </c>
      <c r="D25" s="457" t="s">
        <v>90</v>
      </c>
      <c r="E25" s="457">
        <v>0</v>
      </c>
      <c r="F25" s="223">
        <v>5</v>
      </c>
      <c r="G25" s="183">
        <v>4</v>
      </c>
      <c r="H25" s="183">
        <v>2.5</v>
      </c>
      <c r="I25" s="183">
        <v>3</v>
      </c>
      <c r="J25" s="183">
        <v>4.5</v>
      </c>
      <c r="K25" s="183">
        <v>3.5</v>
      </c>
      <c r="L25" s="183"/>
      <c r="M25" s="183"/>
      <c r="N25" s="183"/>
      <c r="O25" s="224"/>
      <c r="P25" s="167">
        <v>0</v>
      </c>
      <c r="Q25" s="223">
        <v>4.3</v>
      </c>
      <c r="R25" s="225">
        <v>3</v>
      </c>
      <c r="S25" s="225">
        <v>1</v>
      </c>
      <c r="T25" s="168">
        <v>5</v>
      </c>
      <c r="U25" s="168"/>
      <c r="V25" s="168"/>
      <c r="W25" s="166"/>
      <c r="X25" s="183">
        <v>5</v>
      </c>
      <c r="Y25" s="169">
        <v>0</v>
      </c>
      <c r="Z25" s="170"/>
      <c r="AB25" s="223">
        <v>2.5</v>
      </c>
      <c r="AC25" s="183">
        <v>4</v>
      </c>
      <c r="AD25" s="183"/>
      <c r="AE25" s="183"/>
      <c r="AF25" s="183"/>
      <c r="AG25" s="183"/>
      <c r="AH25" s="183"/>
      <c r="AI25" s="183"/>
      <c r="AJ25" s="183"/>
      <c r="AK25" s="226"/>
      <c r="AL25" s="227"/>
      <c r="AM25" s="223">
        <v>0</v>
      </c>
      <c r="AN25" s="225"/>
      <c r="AO25" s="225"/>
      <c r="AP25" s="168"/>
      <c r="AQ25" s="168"/>
      <c r="AR25" s="168"/>
      <c r="AS25" s="166"/>
      <c r="AT25" s="183">
        <v>5</v>
      </c>
      <c r="AU25" s="169">
        <v>0</v>
      </c>
      <c r="AV25" s="173"/>
      <c r="AX25" s="228"/>
      <c r="AY25" s="229"/>
      <c r="AZ25" s="229"/>
      <c r="BA25" s="229"/>
      <c r="BB25" s="229"/>
      <c r="BC25" s="230"/>
      <c r="BE25" s="231">
        <v>2.5</v>
      </c>
      <c r="BF25" s="183">
        <v>3</v>
      </c>
      <c r="BG25" s="183">
        <v>1</v>
      </c>
      <c r="BH25" s="183"/>
      <c r="BI25" s="183"/>
      <c r="BJ25" s="183"/>
      <c r="BK25" s="183"/>
      <c r="BL25" s="183"/>
      <c r="BM25" s="183"/>
      <c r="BN25" s="226"/>
      <c r="BO25" s="227"/>
      <c r="BP25" s="223">
        <v>5</v>
      </c>
      <c r="BQ25" s="225"/>
      <c r="BR25" s="225"/>
      <c r="BS25" s="168"/>
      <c r="BT25" s="168"/>
      <c r="BU25" s="168"/>
      <c r="BV25" s="166"/>
      <c r="BW25" s="183">
        <v>5</v>
      </c>
      <c r="BX25" s="169">
        <v>0</v>
      </c>
      <c r="BY25" s="184"/>
      <c r="CA25" s="185">
        <v>3.7</v>
      </c>
      <c r="CB25" s="232" t="s">
        <v>424</v>
      </c>
      <c r="CC25" s="187"/>
      <c r="CD25" s="188">
        <v>1.8</v>
      </c>
      <c r="CE25" s="233" t="s">
        <v>426</v>
      </c>
      <c r="CF25" s="190"/>
      <c r="CG25" s="191">
        <v>3.4</v>
      </c>
      <c r="CH25" s="234" t="s">
        <v>430</v>
      </c>
      <c r="CI25" s="190"/>
      <c r="CJ25" s="235">
        <v>3.2</v>
      </c>
      <c r="CL25" s="236"/>
      <c r="CM25" s="237"/>
      <c r="CN25" s="238"/>
      <c r="CO25">
        <v>0</v>
      </c>
      <c r="CP25" s="239"/>
      <c r="CQ25" s="240"/>
      <c r="CR25" s="240"/>
      <c r="CS25" s="240"/>
      <c r="CT25" s="241"/>
      <c r="CU25" s="242">
        <v>0</v>
      </c>
      <c r="CW25" s="243"/>
      <c r="CX25" s="244">
        <v>0</v>
      </c>
      <c r="CY25" s="202">
        <v>0</v>
      </c>
      <c r="CZ25" s="245">
        <v>0</v>
      </c>
      <c r="DA25" s="204"/>
      <c r="DB25" s="243"/>
      <c r="DC25" s="244">
        <v>0</v>
      </c>
      <c r="DD25" s="202">
        <v>0</v>
      </c>
      <c r="DE25" s="246">
        <v>0</v>
      </c>
      <c r="DF25" s="190"/>
      <c r="DG25" s="243"/>
      <c r="DH25" s="202">
        <v>0</v>
      </c>
      <c r="DI25" s="202">
        <v>0</v>
      </c>
      <c r="DJ25" s="246">
        <v>0</v>
      </c>
      <c r="DK25" s="209"/>
      <c r="DL25" s="247"/>
      <c r="DM25" s="248"/>
      <c r="DN25" s="248"/>
      <c r="DO25" s="249"/>
      <c r="DR25" s="250">
        <v>2.7</v>
      </c>
      <c r="DS25" s="251">
        <v>3.7</v>
      </c>
      <c r="DT25" s="251"/>
      <c r="DU25" s="252"/>
      <c r="DV25" s="216"/>
      <c r="DW25" s="253">
        <v>1.9</v>
      </c>
      <c r="DX25" s="254">
        <v>1.3</v>
      </c>
      <c r="DY25" s="254"/>
      <c r="DZ25" s="255"/>
      <c r="EA25" s="216"/>
      <c r="EB25" s="256">
        <v>2.1</v>
      </c>
      <c r="EC25" s="257">
        <v>3</v>
      </c>
      <c r="ED25" s="257"/>
      <c r="EE25" s="258"/>
    </row>
    <row r="26" spans="1:135" x14ac:dyDescent="0.3">
      <c r="A26" s="20">
        <f t="shared" si="1"/>
        <v>60322</v>
      </c>
      <c r="B26" s="456" t="s">
        <v>284</v>
      </c>
      <c r="C26" s="457" t="s">
        <v>285</v>
      </c>
      <c r="D26" s="457" t="s">
        <v>137</v>
      </c>
      <c r="E26" s="457" t="s">
        <v>111</v>
      </c>
      <c r="F26" s="223">
        <v>3.4</v>
      </c>
      <c r="G26" s="183">
        <v>5</v>
      </c>
      <c r="H26" s="183">
        <v>2.5</v>
      </c>
      <c r="I26" s="183">
        <v>4</v>
      </c>
      <c r="J26" s="183">
        <v>3.5</v>
      </c>
      <c r="K26" s="183">
        <v>3.5</v>
      </c>
      <c r="L26" s="183"/>
      <c r="M26" s="183"/>
      <c r="N26" s="183"/>
      <c r="O26" s="224"/>
      <c r="P26" s="167">
        <v>0</v>
      </c>
      <c r="Q26" s="223">
        <v>3.5</v>
      </c>
      <c r="R26" s="225">
        <v>2.5</v>
      </c>
      <c r="S26" s="225">
        <v>1</v>
      </c>
      <c r="T26" s="168">
        <v>3.5</v>
      </c>
      <c r="U26" s="168"/>
      <c r="V26" s="168"/>
      <c r="W26" s="166"/>
      <c r="X26" s="183">
        <v>5</v>
      </c>
      <c r="Y26" s="169">
        <v>0</v>
      </c>
      <c r="Z26" s="170"/>
      <c r="AB26" s="260">
        <v>1</v>
      </c>
      <c r="AC26" s="183">
        <v>4</v>
      </c>
      <c r="AD26" s="183"/>
      <c r="AE26" s="183"/>
      <c r="AF26" s="183"/>
      <c r="AG26" s="183"/>
      <c r="AH26" s="183"/>
      <c r="AI26" s="183"/>
      <c r="AJ26" s="183"/>
      <c r="AK26" s="226"/>
      <c r="AL26" s="227"/>
      <c r="AM26" s="223">
        <v>0</v>
      </c>
      <c r="AN26" s="225"/>
      <c r="AO26" s="225"/>
      <c r="AP26" s="168"/>
      <c r="AQ26" s="168"/>
      <c r="AR26" s="168"/>
      <c r="AS26" s="166"/>
      <c r="AT26" s="183">
        <v>5</v>
      </c>
      <c r="AU26" s="169">
        <v>0</v>
      </c>
      <c r="AV26" s="173"/>
      <c r="AX26" s="228"/>
      <c r="AY26" s="229"/>
      <c r="AZ26" s="229"/>
      <c r="BA26" s="229"/>
      <c r="BB26" s="229"/>
      <c r="BC26" s="230"/>
      <c r="BE26" s="260">
        <v>1</v>
      </c>
      <c r="BF26" s="183">
        <v>1</v>
      </c>
      <c r="BG26" s="183">
        <v>1</v>
      </c>
      <c r="BH26" s="183"/>
      <c r="BI26" s="183"/>
      <c r="BJ26" s="183"/>
      <c r="BK26" s="183"/>
      <c r="BL26" s="183"/>
      <c r="BM26" s="183"/>
      <c r="BN26" s="226"/>
      <c r="BO26" s="227"/>
      <c r="BP26" s="223">
        <v>5</v>
      </c>
      <c r="BQ26" s="225"/>
      <c r="BR26" s="225"/>
      <c r="BS26" s="168"/>
      <c r="BT26" s="168"/>
      <c r="BU26" s="168"/>
      <c r="BV26" s="166"/>
      <c r="BW26" s="183">
        <v>5</v>
      </c>
      <c r="BX26" s="169">
        <v>0</v>
      </c>
      <c r="BY26" s="184"/>
      <c r="CA26" s="185">
        <v>3.3</v>
      </c>
      <c r="CB26" s="232" t="s">
        <v>424</v>
      </c>
      <c r="CC26" s="187"/>
      <c r="CD26" s="188">
        <v>1.5</v>
      </c>
      <c r="CE26" s="233" t="s">
        <v>426</v>
      </c>
      <c r="CF26" s="190"/>
      <c r="CG26" s="191">
        <v>2.9</v>
      </c>
      <c r="CH26" s="234" t="s">
        <v>426</v>
      </c>
      <c r="CI26" s="190"/>
      <c r="CJ26" s="235">
        <v>2.9</v>
      </c>
      <c r="CL26" s="236"/>
      <c r="CM26" s="237"/>
      <c r="CN26" s="238"/>
      <c r="CO26">
        <v>0</v>
      </c>
      <c r="CP26" s="239"/>
      <c r="CQ26" s="240"/>
      <c r="CR26" s="240"/>
      <c r="CS26" s="240"/>
      <c r="CT26" s="241"/>
      <c r="CU26" s="242">
        <v>0</v>
      </c>
      <c r="CW26" s="243"/>
      <c r="CX26" s="244">
        <v>0</v>
      </c>
      <c r="CY26" s="202">
        <v>0</v>
      </c>
      <c r="CZ26" s="245">
        <v>0</v>
      </c>
      <c r="DA26" s="204"/>
      <c r="DB26" s="243"/>
      <c r="DC26" s="244">
        <v>0</v>
      </c>
      <c r="DD26" s="202">
        <v>0</v>
      </c>
      <c r="DE26" s="246">
        <v>0</v>
      </c>
      <c r="DF26" s="190"/>
      <c r="DG26" s="243"/>
      <c r="DH26" s="202">
        <v>0</v>
      </c>
      <c r="DI26" s="202">
        <v>0</v>
      </c>
      <c r="DJ26" s="246">
        <v>0</v>
      </c>
      <c r="DK26" s="209"/>
      <c r="DL26" s="247"/>
      <c r="DM26" s="248"/>
      <c r="DN26" s="248"/>
      <c r="DO26" s="249"/>
      <c r="DR26" s="250">
        <v>3.1</v>
      </c>
      <c r="DS26" s="251">
        <v>3.3</v>
      </c>
      <c r="DT26" s="251"/>
      <c r="DU26" s="252"/>
      <c r="DV26" s="216"/>
      <c r="DW26" s="253">
        <v>4</v>
      </c>
      <c r="DX26" s="254">
        <v>1.3</v>
      </c>
      <c r="DY26" s="254"/>
      <c r="DZ26" s="255"/>
      <c r="EA26" s="216"/>
      <c r="EB26" s="256">
        <v>3.4</v>
      </c>
      <c r="EC26" s="257">
        <v>2.8</v>
      </c>
      <c r="ED26" s="257"/>
      <c r="EE26" s="258"/>
    </row>
    <row r="27" spans="1:135" x14ac:dyDescent="0.3">
      <c r="A27" s="20">
        <f t="shared" si="1"/>
        <v>60323</v>
      </c>
      <c r="B27" s="456" t="s">
        <v>64</v>
      </c>
      <c r="C27" s="457" t="s">
        <v>286</v>
      </c>
      <c r="D27" s="457" t="s">
        <v>63</v>
      </c>
      <c r="E27" s="457">
        <v>0</v>
      </c>
      <c r="F27" s="223">
        <v>3.4</v>
      </c>
      <c r="G27" s="183">
        <v>5</v>
      </c>
      <c r="H27" s="183">
        <v>2.5</v>
      </c>
      <c r="I27" s="183">
        <v>5</v>
      </c>
      <c r="J27" s="183">
        <v>3.5</v>
      </c>
      <c r="K27" s="263">
        <v>3</v>
      </c>
      <c r="L27" s="264"/>
      <c r="M27" s="264"/>
      <c r="N27" s="183"/>
      <c r="O27" s="224"/>
      <c r="P27" s="167">
        <v>0</v>
      </c>
      <c r="Q27" s="223">
        <v>4</v>
      </c>
      <c r="R27" s="225">
        <v>3.5</v>
      </c>
      <c r="S27" s="225">
        <v>3.8</v>
      </c>
      <c r="T27" s="168">
        <v>1</v>
      </c>
      <c r="U27" s="168"/>
      <c r="V27" s="168"/>
      <c r="W27" s="166"/>
      <c r="X27" s="183">
        <v>5</v>
      </c>
      <c r="Y27" s="169">
        <v>0</v>
      </c>
      <c r="Z27" s="170"/>
      <c r="AB27" s="223">
        <v>1</v>
      </c>
      <c r="AC27" s="183">
        <v>5</v>
      </c>
      <c r="AD27" s="183"/>
      <c r="AE27" s="183"/>
      <c r="AF27" s="183"/>
      <c r="AG27" s="183"/>
      <c r="AH27" s="183"/>
      <c r="AI27" s="183"/>
      <c r="AJ27" s="183"/>
      <c r="AK27" s="226"/>
      <c r="AL27" s="227"/>
      <c r="AM27" s="223">
        <v>0</v>
      </c>
      <c r="AN27" s="225"/>
      <c r="AO27" s="225"/>
      <c r="AP27" s="168"/>
      <c r="AQ27" s="168"/>
      <c r="AR27" s="168"/>
      <c r="AS27" s="166"/>
      <c r="AT27" s="183">
        <v>5</v>
      </c>
      <c r="AU27" s="169">
        <v>0</v>
      </c>
      <c r="AV27" s="173"/>
      <c r="AX27" s="228"/>
      <c r="AY27" s="229"/>
      <c r="AZ27" s="229"/>
      <c r="BA27" s="229"/>
      <c r="BB27" s="229"/>
      <c r="BC27" s="230"/>
      <c r="BE27" s="231">
        <v>1</v>
      </c>
      <c r="BF27" s="183">
        <v>1</v>
      </c>
      <c r="BG27" s="183">
        <v>1</v>
      </c>
      <c r="BH27" s="183"/>
      <c r="BI27" s="183"/>
      <c r="BJ27" s="183"/>
      <c r="BK27" s="183"/>
      <c r="BL27" s="183"/>
      <c r="BM27" s="183"/>
      <c r="BN27" s="226"/>
      <c r="BO27" s="227"/>
      <c r="BP27" s="223">
        <v>1</v>
      </c>
      <c r="BQ27" s="225"/>
      <c r="BR27" s="225"/>
      <c r="BS27" s="168"/>
      <c r="BT27" s="168"/>
      <c r="BU27" s="168"/>
      <c r="BV27" s="166"/>
      <c r="BW27" s="183">
        <v>5</v>
      </c>
      <c r="BX27" s="169">
        <v>0</v>
      </c>
      <c r="BY27" s="184"/>
      <c r="CA27" s="185">
        <v>3.6</v>
      </c>
      <c r="CB27" s="232" t="s">
        <v>424</v>
      </c>
      <c r="CC27" s="187"/>
      <c r="CD27" s="188">
        <v>1.7</v>
      </c>
      <c r="CE27" s="233" t="s">
        <v>426</v>
      </c>
      <c r="CF27" s="190"/>
      <c r="CG27" s="191">
        <v>1.3</v>
      </c>
      <c r="CH27" s="234" t="s">
        <v>426</v>
      </c>
      <c r="CI27" s="190"/>
      <c r="CJ27" s="235">
        <v>2.7</v>
      </c>
      <c r="CL27" s="236"/>
      <c r="CM27" s="237"/>
      <c r="CN27" s="238"/>
      <c r="CO27">
        <v>0</v>
      </c>
      <c r="CP27" s="239"/>
      <c r="CQ27" s="240"/>
      <c r="CR27" s="240"/>
      <c r="CS27" s="240"/>
      <c r="CT27" s="241"/>
      <c r="CU27" s="242">
        <v>0</v>
      </c>
      <c r="CW27" s="243"/>
      <c r="CX27" s="244">
        <v>0</v>
      </c>
      <c r="CY27" s="202">
        <v>0</v>
      </c>
      <c r="CZ27" s="245">
        <v>0</v>
      </c>
      <c r="DA27" s="204"/>
      <c r="DB27" s="243"/>
      <c r="DC27" s="244">
        <v>0</v>
      </c>
      <c r="DD27" s="202">
        <v>0</v>
      </c>
      <c r="DE27" s="246">
        <v>0</v>
      </c>
      <c r="DF27" s="190"/>
      <c r="DG27" s="243"/>
      <c r="DH27" s="202">
        <v>0</v>
      </c>
      <c r="DI27" s="202">
        <v>0</v>
      </c>
      <c r="DJ27" s="246">
        <v>0</v>
      </c>
      <c r="DK27" s="209"/>
      <c r="DL27" s="247"/>
      <c r="DM27" s="248"/>
      <c r="DN27" s="248"/>
      <c r="DO27" s="249"/>
      <c r="DR27" s="250">
        <v>3.4</v>
      </c>
      <c r="DS27" s="251">
        <v>3.6</v>
      </c>
      <c r="DT27" s="251"/>
      <c r="DU27" s="252"/>
      <c r="DV27" s="216"/>
      <c r="DW27" s="253">
        <v>2.9</v>
      </c>
      <c r="DX27" s="254">
        <v>1.5</v>
      </c>
      <c r="DY27" s="254"/>
      <c r="DZ27" s="255"/>
      <c r="EA27" s="216"/>
      <c r="EB27" s="256">
        <v>3.4</v>
      </c>
      <c r="EC27" s="257">
        <v>1.2</v>
      </c>
      <c r="ED27" s="257"/>
      <c r="EE27" s="258"/>
    </row>
    <row r="28" spans="1:135" x14ac:dyDescent="0.3">
      <c r="A28" s="20">
        <f t="shared" si="1"/>
        <v>60324</v>
      </c>
      <c r="B28" s="456" t="s">
        <v>287</v>
      </c>
      <c r="C28" s="457" t="s">
        <v>288</v>
      </c>
      <c r="D28" s="457" t="s">
        <v>22</v>
      </c>
      <c r="E28" s="457" t="s">
        <v>97</v>
      </c>
      <c r="F28" s="223">
        <v>1</v>
      </c>
      <c r="G28" s="183">
        <v>1</v>
      </c>
      <c r="H28" s="183">
        <v>1</v>
      </c>
      <c r="I28" s="183">
        <v>4</v>
      </c>
      <c r="J28" s="183">
        <v>3.5</v>
      </c>
      <c r="K28" s="183">
        <v>1</v>
      </c>
      <c r="L28" s="272"/>
      <c r="M28" s="183"/>
      <c r="N28" s="183"/>
      <c r="O28" s="224"/>
      <c r="P28" s="167">
        <v>0</v>
      </c>
      <c r="Q28" s="223">
        <v>3.8</v>
      </c>
      <c r="R28" s="225">
        <v>5</v>
      </c>
      <c r="S28" s="225">
        <v>4</v>
      </c>
      <c r="T28" s="168">
        <v>4</v>
      </c>
      <c r="U28" s="168"/>
      <c r="V28" s="168"/>
      <c r="W28" s="166"/>
      <c r="X28" s="183">
        <v>5</v>
      </c>
      <c r="Y28" s="169">
        <v>0</v>
      </c>
      <c r="Z28" s="170"/>
      <c r="AB28" s="260">
        <v>5</v>
      </c>
      <c r="AC28" s="183">
        <v>1</v>
      </c>
      <c r="AD28" s="183"/>
      <c r="AE28" s="183"/>
      <c r="AF28" s="183"/>
      <c r="AG28" s="183"/>
      <c r="AH28" s="183"/>
      <c r="AI28" s="183"/>
      <c r="AJ28" s="183"/>
      <c r="AK28" s="226"/>
      <c r="AL28" s="227"/>
      <c r="AM28" s="223">
        <v>0</v>
      </c>
      <c r="AN28" s="225"/>
      <c r="AO28" s="225"/>
      <c r="AP28" s="168"/>
      <c r="AQ28" s="168"/>
      <c r="AR28" s="168"/>
      <c r="AS28" s="166"/>
      <c r="AT28" s="183">
        <v>5</v>
      </c>
      <c r="AU28" s="169">
        <v>0</v>
      </c>
      <c r="AV28" s="173"/>
      <c r="AX28" s="228"/>
      <c r="AY28" s="229"/>
      <c r="AZ28" s="229"/>
      <c r="BA28" s="229"/>
      <c r="BB28" s="229"/>
      <c r="BC28" s="230"/>
      <c r="BE28" s="260">
        <v>5</v>
      </c>
      <c r="BF28" s="183">
        <v>1</v>
      </c>
      <c r="BG28" s="183">
        <v>1</v>
      </c>
      <c r="BH28" s="183"/>
      <c r="BI28" s="183"/>
      <c r="BJ28" s="183"/>
      <c r="BK28" s="183"/>
      <c r="BL28" s="183"/>
      <c r="BM28" s="183"/>
      <c r="BN28" s="226"/>
      <c r="BO28" s="227"/>
      <c r="BP28" s="223">
        <v>5</v>
      </c>
      <c r="BQ28" s="225"/>
      <c r="BR28" s="225"/>
      <c r="BS28" s="168"/>
      <c r="BT28" s="168"/>
      <c r="BU28" s="168"/>
      <c r="BV28" s="166"/>
      <c r="BW28" s="183">
        <v>5</v>
      </c>
      <c r="BX28" s="169">
        <v>0</v>
      </c>
      <c r="BY28" s="184"/>
      <c r="CA28" s="185">
        <v>3.3</v>
      </c>
      <c r="CB28" s="232" t="s">
        <v>424</v>
      </c>
      <c r="CC28" s="187"/>
      <c r="CD28" s="188">
        <v>1.7</v>
      </c>
      <c r="CE28" s="233" t="s">
        <v>426</v>
      </c>
      <c r="CF28" s="190"/>
      <c r="CG28" s="191">
        <v>3.4</v>
      </c>
      <c r="CH28" s="234" t="s">
        <v>430</v>
      </c>
      <c r="CI28" s="190"/>
      <c r="CJ28" s="235">
        <v>3</v>
      </c>
      <c r="CL28" s="236"/>
      <c r="CM28" s="237"/>
      <c r="CN28" s="238"/>
      <c r="CO28">
        <v>0</v>
      </c>
      <c r="CP28" s="239"/>
      <c r="CQ28" s="240"/>
      <c r="CR28" s="240"/>
      <c r="CS28" s="240"/>
      <c r="CT28" s="241"/>
      <c r="CU28" s="242">
        <v>0</v>
      </c>
      <c r="CW28" s="243"/>
      <c r="CX28" s="244">
        <v>0</v>
      </c>
      <c r="CY28" s="202">
        <v>0</v>
      </c>
      <c r="CZ28" s="245">
        <v>0</v>
      </c>
      <c r="DA28" s="204"/>
      <c r="DB28" s="243"/>
      <c r="DC28" s="244">
        <v>0</v>
      </c>
      <c r="DD28" s="202">
        <v>0</v>
      </c>
      <c r="DE28" s="246">
        <v>0</v>
      </c>
      <c r="DF28" s="190"/>
      <c r="DG28" s="243"/>
      <c r="DH28" s="202">
        <v>0</v>
      </c>
      <c r="DI28" s="202">
        <v>0</v>
      </c>
      <c r="DJ28" s="246">
        <v>0</v>
      </c>
      <c r="DK28" s="209"/>
      <c r="DL28" s="247"/>
      <c r="DM28" s="248"/>
      <c r="DN28" s="248"/>
      <c r="DO28" s="249"/>
      <c r="DR28" s="250">
        <v>3.4</v>
      </c>
      <c r="DS28" s="251">
        <v>3.3</v>
      </c>
      <c r="DT28" s="251"/>
      <c r="DU28" s="252"/>
      <c r="DV28" s="216"/>
      <c r="DW28" s="253">
        <v>4.4000000000000004</v>
      </c>
      <c r="DX28" s="254">
        <v>0.7</v>
      </c>
      <c r="DY28" s="254"/>
      <c r="DZ28" s="255"/>
      <c r="EA28" s="216"/>
      <c r="EB28" s="256">
        <v>4.4000000000000004</v>
      </c>
      <c r="EC28" s="257">
        <v>2.8</v>
      </c>
      <c r="ED28" s="257"/>
      <c r="EE28" s="258"/>
    </row>
    <row r="29" spans="1:135" x14ac:dyDescent="0.3">
      <c r="A29" s="20">
        <f t="shared" si="1"/>
        <v>60325</v>
      </c>
      <c r="B29" s="456" t="s">
        <v>289</v>
      </c>
      <c r="C29" s="457" t="s">
        <v>85</v>
      </c>
      <c r="D29" s="457" t="s">
        <v>43</v>
      </c>
      <c r="E29" s="457" t="s">
        <v>60</v>
      </c>
      <c r="F29" s="223">
        <v>1</v>
      </c>
      <c r="G29" s="183">
        <v>3</v>
      </c>
      <c r="H29" s="183">
        <v>3.5</v>
      </c>
      <c r="I29" s="183">
        <v>4</v>
      </c>
      <c r="J29" s="183">
        <v>5</v>
      </c>
      <c r="K29" s="183">
        <v>3.5</v>
      </c>
      <c r="L29" s="183"/>
      <c r="M29" s="183"/>
      <c r="N29" s="183"/>
      <c r="O29" s="224"/>
      <c r="P29" s="167">
        <v>0</v>
      </c>
      <c r="Q29" s="223">
        <v>3.6</v>
      </c>
      <c r="R29" s="225">
        <v>2.5</v>
      </c>
      <c r="S29" s="225">
        <v>1</v>
      </c>
      <c r="T29" s="168">
        <v>5</v>
      </c>
      <c r="U29" s="168"/>
      <c r="V29" s="168"/>
      <c r="W29" s="166"/>
      <c r="X29" s="183">
        <v>5</v>
      </c>
      <c r="Y29" s="169">
        <v>0</v>
      </c>
      <c r="Z29" s="170"/>
      <c r="AB29" s="223">
        <v>1</v>
      </c>
      <c r="AC29" s="183">
        <v>1</v>
      </c>
      <c r="AD29" s="183"/>
      <c r="AE29" s="183"/>
      <c r="AF29" s="183"/>
      <c r="AG29" s="183"/>
      <c r="AH29" s="183"/>
      <c r="AI29" s="183"/>
      <c r="AJ29" s="183"/>
      <c r="AK29" s="226"/>
      <c r="AL29" s="227"/>
      <c r="AM29" s="223">
        <v>0</v>
      </c>
      <c r="AN29" s="225"/>
      <c r="AO29" s="225"/>
      <c r="AP29" s="168"/>
      <c r="AQ29" s="168"/>
      <c r="AR29" s="168"/>
      <c r="AS29" s="166"/>
      <c r="AT29" s="183">
        <v>5</v>
      </c>
      <c r="AU29" s="169">
        <v>0</v>
      </c>
      <c r="AV29" s="173"/>
      <c r="AX29" s="228"/>
      <c r="AY29" s="229"/>
      <c r="AZ29" s="229"/>
      <c r="BA29" s="229"/>
      <c r="BB29" s="229"/>
      <c r="BC29" s="230"/>
      <c r="BE29" s="231">
        <v>1</v>
      </c>
      <c r="BF29" s="183">
        <v>5</v>
      </c>
      <c r="BG29" s="183">
        <v>3</v>
      </c>
      <c r="BH29" s="183"/>
      <c r="BI29" s="183"/>
      <c r="BJ29" s="183"/>
      <c r="BK29" s="183"/>
      <c r="BL29" s="183"/>
      <c r="BM29" s="183"/>
      <c r="BN29" s="226"/>
      <c r="BO29" s="227"/>
      <c r="BP29" s="223">
        <v>3</v>
      </c>
      <c r="BQ29" s="225"/>
      <c r="BR29" s="225"/>
      <c r="BS29" s="168"/>
      <c r="BT29" s="168"/>
      <c r="BU29" s="168"/>
      <c r="BV29" s="166"/>
      <c r="BW29" s="183">
        <v>5</v>
      </c>
      <c r="BX29" s="169">
        <v>0</v>
      </c>
      <c r="BY29" s="184"/>
      <c r="CA29" s="185">
        <v>3.4</v>
      </c>
      <c r="CB29" s="232" t="s">
        <v>424</v>
      </c>
      <c r="CC29" s="187"/>
      <c r="CD29" s="188">
        <v>0.9</v>
      </c>
      <c r="CE29" s="233" t="s">
        <v>426</v>
      </c>
      <c r="CF29" s="190"/>
      <c r="CG29" s="191">
        <v>2.9</v>
      </c>
      <c r="CH29" s="234" t="s">
        <v>426</v>
      </c>
      <c r="CI29" s="190"/>
      <c r="CJ29" s="235">
        <v>2.8</v>
      </c>
      <c r="CL29" s="236"/>
      <c r="CM29" s="237"/>
      <c r="CN29" s="238"/>
      <c r="CO29">
        <v>0</v>
      </c>
      <c r="CP29" s="239"/>
      <c r="CQ29" s="240"/>
      <c r="CR29" s="240"/>
      <c r="CS29" s="240"/>
      <c r="CT29" s="241"/>
      <c r="CU29" s="242">
        <v>0</v>
      </c>
      <c r="CW29" s="243"/>
      <c r="CX29" s="244">
        <v>0</v>
      </c>
      <c r="CY29" s="202">
        <v>0</v>
      </c>
      <c r="CZ29" s="245">
        <v>0</v>
      </c>
      <c r="DA29" s="204"/>
      <c r="DB29" s="243"/>
      <c r="DC29" s="244">
        <v>0</v>
      </c>
      <c r="DD29" s="202">
        <v>0</v>
      </c>
      <c r="DE29" s="246">
        <v>0</v>
      </c>
      <c r="DF29" s="190"/>
      <c r="DG29" s="243"/>
      <c r="DH29" s="202">
        <v>0</v>
      </c>
      <c r="DI29" s="202">
        <v>0</v>
      </c>
      <c r="DJ29" s="246">
        <v>0</v>
      </c>
      <c r="DK29" s="209"/>
      <c r="DL29" s="247"/>
      <c r="DM29" s="248"/>
      <c r="DN29" s="248"/>
      <c r="DO29" s="249"/>
      <c r="DR29" s="250">
        <v>4.0999999999999996</v>
      </c>
      <c r="DS29" s="251">
        <v>3.4</v>
      </c>
      <c r="DT29" s="251"/>
      <c r="DU29" s="252"/>
      <c r="DV29" s="216"/>
      <c r="DW29" s="253">
        <v>3.1</v>
      </c>
      <c r="DX29" s="254">
        <v>0.7</v>
      </c>
      <c r="DY29" s="254"/>
      <c r="DZ29" s="255"/>
      <c r="EA29" s="216"/>
      <c r="EB29" s="256">
        <v>3.2</v>
      </c>
      <c r="EC29" s="257">
        <v>2.8</v>
      </c>
      <c r="ED29" s="257"/>
      <c r="EE29" s="258"/>
    </row>
    <row r="30" spans="1:135" x14ac:dyDescent="0.3">
      <c r="A30" s="20">
        <f t="shared" si="1"/>
        <v>60326</v>
      </c>
      <c r="B30" s="456" t="s">
        <v>153</v>
      </c>
      <c r="C30" s="457" t="s">
        <v>78</v>
      </c>
      <c r="D30" s="457" t="s">
        <v>22</v>
      </c>
      <c r="E30" s="457" t="s">
        <v>23</v>
      </c>
      <c r="F30" s="223">
        <v>4.5999999999999996</v>
      </c>
      <c r="G30" s="183">
        <v>5</v>
      </c>
      <c r="H30" s="183">
        <v>2.8</v>
      </c>
      <c r="I30" s="183">
        <v>5</v>
      </c>
      <c r="J30" s="183">
        <v>4.5</v>
      </c>
      <c r="K30" s="183">
        <v>3.5</v>
      </c>
      <c r="L30" s="183"/>
      <c r="M30" s="183"/>
      <c r="N30" s="183"/>
      <c r="O30" s="224"/>
      <c r="P30" s="167">
        <v>0</v>
      </c>
      <c r="Q30" s="223">
        <v>5</v>
      </c>
      <c r="R30" s="225">
        <v>3.8</v>
      </c>
      <c r="S30" s="225">
        <v>4</v>
      </c>
      <c r="T30" s="168">
        <v>4.5</v>
      </c>
      <c r="U30" s="168"/>
      <c r="V30" s="168"/>
      <c r="W30" s="166"/>
      <c r="X30" s="183">
        <v>5</v>
      </c>
      <c r="Y30" s="169">
        <v>0</v>
      </c>
      <c r="Z30" s="170"/>
      <c r="AB30" s="223">
        <v>3</v>
      </c>
      <c r="AC30" s="183">
        <v>3</v>
      </c>
      <c r="AD30" s="183"/>
      <c r="AE30" s="183"/>
      <c r="AF30" s="183"/>
      <c r="AG30" s="183"/>
      <c r="AH30" s="183"/>
      <c r="AI30" s="183"/>
      <c r="AJ30" s="183"/>
      <c r="AK30" s="226"/>
      <c r="AL30" s="227"/>
      <c r="AM30" s="223">
        <v>0</v>
      </c>
      <c r="AN30" s="225"/>
      <c r="AO30" s="225"/>
      <c r="AP30" s="168"/>
      <c r="AQ30" s="168"/>
      <c r="AR30" s="168"/>
      <c r="AS30" s="166"/>
      <c r="AT30" s="183">
        <v>5</v>
      </c>
      <c r="AU30" s="169">
        <v>0</v>
      </c>
      <c r="AV30" s="173"/>
      <c r="AX30" s="228"/>
      <c r="AY30" s="229"/>
      <c r="AZ30" s="229"/>
      <c r="BA30" s="229"/>
      <c r="BB30" s="229"/>
      <c r="BC30" s="230"/>
      <c r="BE30" s="231">
        <v>3</v>
      </c>
      <c r="BF30" s="183">
        <v>4</v>
      </c>
      <c r="BG30" s="183">
        <v>1</v>
      </c>
      <c r="BH30" s="183"/>
      <c r="BI30" s="183"/>
      <c r="BJ30" s="183"/>
      <c r="BK30" s="183"/>
      <c r="BL30" s="183"/>
      <c r="BM30" s="183"/>
      <c r="BN30" s="226"/>
      <c r="BO30" s="227"/>
      <c r="BP30" s="223">
        <v>5</v>
      </c>
      <c r="BQ30" s="225"/>
      <c r="BR30" s="225"/>
      <c r="BS30" s="168"/>
      <c r="BT30" s="168"/>
      <c r="BU30" s="168"/>
      <c r="BV30" s="166"/>
      <c r="BW30" s="183">
        <v>5</v>
      </c>
      <c r="BX30" s="169">
        <v>0</v>
      </c>
      <c r="BY30" s="184"/>
      <c r="CA30" s="185">
        <v>4.4000000000000004</v>
      </c>
      <c r="CB30" s="232" t="s">
        <v>425</v>
      </c>
      <c r="CC30" s="187"/>
      <c r="CD30" s="188">
        <v>1.7</v>
      </c>
      <c r="CE30" s="233" t="s">
        <v>426</v>
      </c>
      <c r="CF30" s="190"/>
      <c r="CG30" s="191">
        <v>3.6</v>
      </c>
      <c r="CH30" s="234" t="s">
        <v>430</v>
      </c>
      <c r="CI30" s="190"/>
      <c r="CJ30" s="235">
        <v>3.7</v>
      </c>
      <c r="CL30" s="236"/>
      <c r="CM30" s="237"/>
      <c r="CN30" s="238"/>
      <c r="CO30">
        <v>0</v>
      </c>
      <c r="CP30" s="239"/>
      <c r="CQ30" s="240"/>
      <c r="CR30" s="240"/>
      <c r="CS30" s="240"/>
      <c r="CT30" s="241"/>
      <c r="CU30" s="242">
        <v>0</v>
      </c>
      <c r="CW30" s="243"/>
      <c r="CX30" s="244">
        <v>0</v>
      </c>
      <c r="CY30" s="202">
        <v>0</v>
      </c>
      <c r="CZ30" s="245">
        <v>0</v>
      </c>
      <c r="DA30" s="204"/>
      <c r="DB30" s="243"/>
      <c r="DC30" s="244">
        <v>0</v>
      </c>
      <c r="DD30" s="202">
        <v>0</v>
      </c>
      <c r="DE30" s="246">
        <v>0</v>
      </c>
      <c r="DF30" s="190"/>
      <c r="DG30" s="243"/>
      <c r="DH30" s="202">
        <v>0</v>
      </c>
      <c r="DI30" s="202">
        <v>0</v>
      </c>
      <c r="DJ30" s="246">
        <v>0</v>
      </c>
      <c r="DK30" s="209"/>
      <c r="DL30" s="247"/>
      <c r="DM30" s="248"/>
      <c r="DN30" s="248"/>
      <c r="DO30" s="249"/>
      <c r="DR30" s="250">
        <v>3.8</v>
      </c>
      <c r="DS30" s="251">
        <v>4.4000000000000004</v>
      </c>
      <c r="DT30" s="251"/>
      <c r="DU30" s="252"/>
      <c r="DV30" s="216"/>
      <c r="DW30" s="253">
        <v>3.6</v>
      </c>
      <c r="DX30" s="254">
        <v>1.1000000000000001</v>
      </c>
      <c r="DY30" s="254"/>
      <c r="DZ30" s="255"/>
      <c r="EA30" s="216"/>
      <c r="EB30" s="256">
        <v>3.3</v>
      </c>
      <c r="EC30" s="257">
        <v>3.2</v>
      </c>
      <c r="ED30" s="257"/>
      <c r="EE30" s="258"/>
    </row>
    <row r="31" spans="1:135" x14ac:dyDescent="0.3">
      <c r="A31" s="20">
        <f t="shared" si="1"/>
        <v>60327</v>
      </c>
      <c r="B31" s="456" t="s">
        <v>167</v>
      </c>
      <c r="C31" s="457" t="s">
        <v>24</v>
      </c>
      <c r="D31" s="457" t="s">
        <v>137</v>
      </c>
      <c r="E31" s="457" t="s">
        <v>111</v>
      </c>
      <c r="F31" s="223">
        <v>1</v>
      </c>
      <c r="G31" s="275">
        <v>1</v>
      </c>
      <c r="H31" s="183">
        <v>1</v>
      </c>
      <c r="I31" s="183">
        <v>1</v>
      </c>
      <c r="J31" s="275">
        <v>5</v>
      </c>
      <c r="K31" s="183">
        <v>1</v>
      </c>
      <c r="L31" s="183"/>
      <c r="M31" s="183"/>
      <c r="N31" s="183"/>
      <c r="O31" s="224"/>
      <c r="P31" s="167">
        <v>0</v>
      </c>
      <c r="Q31" s="223">
        <v>1</v>
      </c>
      <c r="R31" s="225">
        <v>1</v>
      </c>
      <c r="S31" s="225">
        <v>1</v>
      </c>
      <c r="T31" s="168">
        <v>1</v>
      </c>
      <c r="U31" s="168"/>
      <c r="V31" s="168"/>
      <c r="W31" s="166"/>
      <c r="X31" s="183">
        <v>5</v>
      </c>
      <c r="Y31" s="169">
        <v>0</v>
      </c>
      <c r="Z31" s="170"/>
      <c r="AB31" s="223">
        <v>1</v>
      </c>
      <c r="AC31" s="183">
        <v>1</v>
      </c>
      <c r="AD31" s="183"/>
      <c r="AE31" s="183"/>
      <c r="AF31" s="183"/>
      <c r="AG31" s="183"/>
      <c r="AH31" s="183"/>
      <c r="AI31" s="183"/>
      <c r="AJ31" s="183"/>
      <c r="AK31" s="226"/>
      <c r="AL31" s="227"/>
      <c r="AM31" s="223">
        <v>0</v>
      </c>
      <c r="AN31" s="225"/>
      <c r="AO31" s="225"/>
      <c r="AP31" s="168"/>
      <c r="AQ31" s="168"/>
      <c r="AR31" s="168"/>
      <c r="AS31" s="166"/>
      <c r="AT31" s="183">
        <v>5</v>
      </c>
      <c r="AU31" s="169">
        <v>0</v>
      </c>
      <c r="AV31" s="173"/>
      <c r="AX31" s="228"/>
      <c r="AY31" s="229"/>
      <c r="AZ31" s="229"/>
      <c r="BA31" s="229"/>
      <c r="BB31" s="229"/>
      <c r="BC31" s="230"/>
      <c r="BE31" s="231">
        <v>1</v>
      </c>
      <c r="BF31" s="183">
        <v>1</v>
      </c>
      <c r="BG31" s="183">
        <v>1</v>
      </c>
      <c r="BH31" s="183"/>
      <c r="BI31" s="183"/>
      <c r="BJ31" s="183"/>
      <c r="BK31" s="183"/>
      <c r="BL31" s="183"/>
      <c r="BM31" s="183"/>
      <c r="BN31" s="226"/>
      <c r="BO31" s="227"/>
      <c r="BP31" s="223">
        <v>1</v>
      </c>
      <c r="BQ31" s="225"/>
      <c r="BR31" s="225"/>
      <c r="BS31" s="168"/>
      <c r="BT31" s="168"/>
      <c r="BU31" s="168"/>
      <c r="BV31" s="166"/>
      <c r="BW31" s="183">
        <v>5</v>
      </c>
      <c r="BX31" s="169">
        <v>0</v>
      </c>
      <c r="BY31" s="184"/>
      <c r="CA31" s="185">
        <v>1.7</v>
      </c>
      <c r="CB31" s="232" t="s">
        <v>426</v>
      </c>
      <c r="CC31" s="187"/>
      <c r="CD31" s="188">
        <v>0.9</v>
      </c>
      <c r="CE31" s="233" t="s">
        <v>426</v>
      </c>
      <c r="CF31" s="190"/>
      <c r="CG31" s="191">
        <v>1.3</v>
      </c>
      <c r="CH31" s="234" t="s">
        <v>426</v>
      </c>
      <c r="CI31" s="190"/>
      <c r="CJ31" s="235">
        <v>1.5</v>
      </c>
      <c r="CL31" s="236"/>
      <c r="CM31" s="237"/>
      <c r="CN31" s="238"/>
      <c r="CO31">
        <v>0</v>
      </c>
      <c r="CP31" s="239"/>
      <c r="CQ31" s="240"/>
      <c r="CR31" s="240"/>
      <c r="CS31" s="240"/>
      <c r="CT31" s="241"/>
      <c r="CU31" s="242">
        <v>0</v>
      </c>
      <c r="CW31" s="243"/>
      <c r="CX31" s="244">
        <v>0</v>
      </c>
      <c r="CY31" s="202">
        <v>0</v>
      </c>
      <c r="CZ31" s="245">
        <v>0</v>
      </c>
      <c r="DA31" s="204"/>
      <c r="DB31" s="243"/>
      <c r="DC31" s="244">
        <v>0</v>
      </c>
      <c r="DD31" s="202">
        <v>0</v>
      </c>
      <c r="DE31" s="246">
        <v>0</v>
      </c>
      <c r="DF31" s="190"/>
      <c r="DG31" s="243"/>
      <c r="DH31" s="202">
        <v>0</v>
      </c>
      <c r="DI31" s="202">
        <v>0</v>
      </c>
      <c r="DJ31" s="246">
        <v>0</v>
      </c>
      <c r="DK31" s="209"/>
      <c r="DL31" s="247"/>
      <c r="DM31" s="248"/>
      <c r="DN31" s="248"/>
      <c r="DO31" s="249"/>
      <c r="DR31" s="250">
        <v>3.1</v>
      </c>
      <c r="DS31" s="251">
        <v>1.7</v>
      </c>
      <c r="DT31" s="251"/>
      <c r="DU31" s="252"/>
      <c r="DV31" s="216"/>
      <c r="DW31" s="253">
        <v>1.8</v>
      </c>
      <c r="DX31" s="254">
        <v>0.7</v>
      </c>
      <c r="DY31" s="254"/>
      <c r="DZ31" s="255"/>
      <c r="EA31" s="216"/>
      <c r="EB31" s="256">
        <v>2.2999999999999998</v>
      </c>
      <c r="EC31" s="257">
        <v>1.2</v>
      </c>
      <c r="ED31" s="257"/>
      <c r="EE31" s="258"/>
    </row>
    <row r="32" spans="1:135" x14ac:dyDescent="0.3">
      <c r="A32" s="20">
        <f t="shared" si="1"/>
        <v>60328</v>
      </c>
      <c r="B32" s="456" t="s">
        <v>167</v>
      </c>
      <c r="C32" s="457" t="s">
        <v>136</v>
      </c>
      <c r="D32" s="457" t="s">
        <v>290</v>
      </c>
      <c r="E32" s="457" t="s">
        <v>291</v>
      </c>
      <c r="F32" s="223">
        <v>5</v>
      </c>
      <c r="G32" s="183">
        <v>3</v>
      </c>
      <c r="H32" s="183">
        <v>2.5</v>
      </c>
      <c r="I32" s="183">
        <v>4.5</v>
      </c>
      <c r="J32" s="183">
        <v>4.5</v>
      </c>
      <c r="K32" s="183">
        <v>3.5</v>
      </c>
      <c r="L32" s="183"/>
      <c r="M32" s="183"/>
      <c r="N32" s="183"/>
      <c r="O32" s="224"/>
      <c r="P32" s="167">
        <v>0</v>
      </c>
      <c r="Q32" s="223">
        <v>5</v>
      </c>
      <c r="R32" s="225">
        <v>5</v>
      </c>
      <c r="S32" s="225">
        <v>1</v>
      </c>
      <c r="T32" s="168">
        <v>3.8</v>
      </c>
      <c r="U32" s="168"/>
      <c r="V32" s="168"/>
      <c r="W32" s="166"/>
      <c r="X32" s="183">
        <v>5</v>
      </c>
      <c r="Y32" s="169">
        <v>0</v>
      </c>
      <c r="Z32" s="170"/>
      <c r="AB32" s="223">
        <v>1</v>
      </c>
      <c r="AC32" s="183">
        <v>5</v>
      </c>
      <c r="AD32" s="183"/>
      <c r="AE32" s="183"/>
      <c r="AF32" s="183"/>
      <c r="AG32" s="183"/>
      <c r="AH32" s="183"/>
      <c r="AI32" s="183"/>
      <c r="AJ32" s="183"/>
      <c r="AK32" s="226"/>
      <c r="AL32" s="227"/>
      <c r="AM32" s="223">
        <v>0</v>
      </c>
      <c r="AN32" s="225"/>
      <c r="AO32" s="225"/>
      <c r="AP32" s="168"/>
      <c r="AQ32" s="168"/>
      <c r="AR32" s="168"/>
      <c r="AS32" s="166"/>
      <c r="AT32" s="183">
        <v>5</v>
      </c>
      <c r="AU32" s="169">
        <v>0</v>
      </c>
      <c r="AV32" s="173"/>
      <c r="AX32" s="228"/>
      <c r="AY32" s="229"/>
      <c r="AZ32" s="229"/>
      <c r="BA32" s="229"/>
      <c r="BB32" s="229"/>
      <c r="BC32" s="230"/>
      <c r="BE32" s="231">
        <v>1</v>
      </c>
      <c r="BF32" s="183">
        <v>1</v>
      </c>
      <c r="BG32" s="183">
        <v>5</v>
      </c>
      <c r="BH32" s="183"/>
      <c r="BI32" s="183"/>
      <c r="BJ32" s="183"/>
      <c r="BK32" s="183"/>
      <c r="BL32" s="183"/>
      <c r="BM32" s="183"/>
      <c r="BN32" s="226"/>
      <c r="BO32" s="227"/>
      <c r="BP32" s="223">
        <v>5</v>
      </c>
      <c r="BQ32" s="225"/>
      <c r="BR32" s="225"/>
      <c r="BS32" s="168"/>
      <c r="BT32" s="168"/>
      <c r="BU32" s="168"/>
      <c r="BV32" s="166"/>
      <c r="BW32" s="183">
        <v>5</v>
      </c>
      <c r="BX32" s="169">
        <v>0</v>
      </c>
      <c r="BY32" s="184"/>
      <c r="CA32" s="185">
        <v>3.9</v>
      </c>
      <c r="CB32" s="232" t="s">
        <v>424</v>
      </c>
      <c r="CC32" s="187"/>
      <c r="CD32" s="188">
        <v>1.7</v>
      </c>
      <c r="CE32" s="233" t="s">
        <v>426</v>
      </c>
      <c r="CF32" s="190"/>
      <c r="CG32" s="191">
        <v>3.4</v>
      </c>
      <c r="CH32" s="234" t="s">
        <v>430</v>
      </c>
      <c r="CI32" s="190"/>
      <c r="CJ32" s="235">
        <v>3.4</v>
      </c>
      <c r="CL32" s="236"/>
      <c r="CM32" s="237"/>
      <c r="CN32" s="238"/>
      <c r="CO32">
        <v>0</v>
      </c>
      <c r="CP32" s="239"/>
      <c r="CQ32" s="240"/>
      <c r="CR32" s="240"/>
      <c r="CS32" s="240"/>
      <c r="CT32" s="241"/>
      <c r="CU32" s="242">
        <v>0</v>
      </c>
      <c r="CW32" s="243"/>
      <c r="CX32" s="244">
        <v>0</v>
      </c>
      <c r="CY32" s="202">
        <v>0</v>
      </c>
      <c r="CZ32" s="245">
        <v>0</v>
      </c>
      <c r="DA32" s="204"/>
      <c r="DB32" s="243"/>
      <c r="DC32" s="244">
        <v>0</v>
      </c>
      <c r="DD32" s="202">
        <v>0</v>
      </c>
      <c r="DE32" s="246">
        <v>0</v>
      </c>
      <c r="DF32" s="190"/>
      <c r="DG32" s="243"/>
      <c r="DH32" s="202">
        <v>0</v>
      </c>
      <c r="DI32" s="202">
        <v>0</v>
      </c>
      <c r="DJ32" s="246">
        <v>0</v>
      </c>
      <c r="DK32" s="209"/>
      <c r="DL32" s="247"/>
      <c r="DM32" s="248"/>
      <c r="DN32" s="248"/>
      <c r="DO32" s="249"/>
      <c r="DR32" s="250">
        <v>3.2</v>
      </c>
      <c r="DS32" s="251">
        <v>3.9</v>
      </c>
      <c r="DT32" s="251"/>
      <c r="DU32" s="252"/>
      <c r="DV32" s="216"/>
      <c r="DW32" s="253">
        <v>1.9</v>
      </c>
      <c r="DX32" s="254">
        <v>1.5</v>
      </c>
      <c r="DY32" s="254"/>
      <c r="DZ32" s="255"/>
      <c r="EA32" s="216"/>
      <c r="EB32" s="256">
        <v>2.6</v>
      </c>
      <c r="EC32" s="257">
        <v>3.3</v>
      </c>
      <c r="ED32" s="257"/>
      <c r="EE32" s="258"/>
    </row>
    <row r="33" spans="1:135" x14ac:dyDescent="0.3">
      <c r="A33" s="20">
        <f t="shared" si="1"/>
        <v>60329</v>
      </c>
      <c r="B33" s="456" t="s">
        <v>78</v>
      </c>
      <c r="C33" s="457" t="s">
        <v>292</v>
      </c>
      <c r="D33" s="457" t="s">
        <v>174</v>
      </c>
      <c r="E33" s="457">
        <v>0</v>
      </c>
      <c r="F33" s="266">
        <v>3.4</v>
      </c>
      <c r="G33" s="268">
        <v>3</v>
      </c>
      <c r="H33" s="268">
        <v>1</v>
      </c>
      <c r="I33" s="268">
        <v>1</v>
      </c>
      <c r="J33" s="268">
        <v>3.5</v>
      </c>
      <c r="K33" s="268">
        <v>2.5</v>
      </c>
      <c r="L33" s="268"/>
      <c r="M33" s="268"/>
      <c r="N33" s="268"/>
      <c r="O33" s="224"/>
      <c r="P33" s="167">
        <v>0</v>
      </c>
      <c r="Q33" s="266">
        <v>1</v>
      </c>
      <c r="R33" s="269">
        <v>1</v>
      </c>
      <c r="S33" s="269">
        <v>1</v>
      </c>
      <c r="T33" s="169">
        <v>1</v>
      </c>
      <c r="U33" s="169"/>
      <c r="V33" s="169"/>
      <c r="W33" s="166"/>
      <c r="X33" s="183">
        <v>5</v>
      </c>
      <c r="Y33" s="169">
        <v>0</v>
      </c>
      <c r="Z33" s="170"/>
      <c r="AB33" s="266">
        <v>1</v>
      </c>
      <c r="AC33" s="268">
        <v>1</v>
      </c>
      <c r="AD33" s="268"/>
      <c r="AE33" s="268"/>
      <c r="AF33" s="268"/>
      <c r="AG33" s="268"/>
      <c r="AH33" s="268"/>
      <c r="AI33" s="268"/>
      <c r="AJ33" s="268"/>
      <c r="AK33" s="226"/>
      <c r="AL33" s="227"/>
      <c r="AM33" s="223">
        <v>0</v>
      </c>
      <c r="AN33" s="269"/>
      <c r="AO33" s="269"/>
      <c r="AP33" s="169"/>
      <c r="AQ33" s="169"/>
      <c r="AR33" s="169"/>
      <c r="AS33" s="166"/>
      <c r="AT33" s="183">
        <v>5</v>
      </c>
      <c r="AU33" s="169">
        <v>0</v>
      </c>
      <c r="AV33" s="173"/>
      <c r="AX33" s="228"/>
      <c r="AY33" s="229"/>
      <c r="AZ33" s="229"/>
      <c r="BA33" s="229"/>
      <c r="BB33" s="229"/>
      <c r="BC33" s="230"/>
      <c r="BE33" s="270">
        <v>1</v>
      </c>
      <c r="BF33" s="268">
        <v>1</v>
      </c>
      <c r="BG33" s="268">
        <v>1</v>
      </c>
      <c r="BH33" s="268"/>
      <c r="BI33" s="268"/>
      <c r="BJ33" s="268"/>
      <c r="BK33" s="268"/>
      <c r="BL33" s="268"/>
      <c r="BM33" s="268"/>
      <c r="BN33" s="226"/>
      <c r="BO33" s="227"/>
      <c r="BP33" s="223">
        <v>1</v>
      </c>
      <c r="BQ33" s="269"/>
      <c r="BR33" s="269"/>
      <c r="BS33" s="169"/>
      <c r="BT33" s="169"/>
      <c r="BU33" s="169"/>
      <c r="BV33" s="166"/>
      <c r="BW33" s="183">
        <v>5</v>
      </c>
      <c r="BX33" s="169">
        <v>0</v>
      </c>
      <c r="BY33" s="184"/>
      <c r="CA33" s="185">
        <v>2</v>
      </c>
      <c r="CB33" s="232" t="s">
        <v>426</v>
      </c>
      <c r="CC33" s="187"/>
      <c r="CD33" s="188">
        <v>0.9</v>
      </c>
      <c r="CE33" s="233" t="s">
        <v>426</v>
      </c>
      <c r="CF33" s="190"/>
      <c r="CG33" s="191">
        <v>1.3</v>
      </c>
      <c r="CH33" s="234" t="s">
        <v>426</v>
      </c>
      <c r="CI33" s="190"/>
      <c r="CJ33" s="235">
        <v>1.7</v>
      </c>
      <c r="CL33" s="236"/>
      <c r="CM33" s="237"/>
      <c r="CN33" s="238"/>
      <c r="CO33">
        <v>0</v>
      </c>
      <c r="CP33" s="239"/>
      <c r="CQ33" s="240"/>
      <c r="CR33" s="240"/>
      <c r="CS33" s="240"/>
      <c r="CT33" s="241"/>
      <c r="CU33" s="242">
        <v>0</v>
      </c>
      <c r="CW33" s="243"/>
      <c r="CX33" s="244">
        <v>0</v>
      </c>
      <c r="CY33" s="202">
        <v>0</v>
      </c>
      <c r="CZ33" s="245">
        <v>0</v>
      </c>
      <c r="DA33" s="204"/>
      <c r="DB33" s="243"/>
      <c r="DC33" s="244">
        <v>0</v>
      </c>
      <c r="DD33" s="202">
        <v>0</v>
      </c>
      <c r="DE33" s="246">
        <v>0</v>
      </c>
      <c r="DF33" s="190"/>
      <c r="DG33" s="243"/>
      <c r="DH33" s="202">
        <v>0</v>
      </c>
      <c r="DI33" s="202">
        <v>0</v>
      </c>
      <c r="DJ33" s="246">
        <v>0</v>
      </c>
      <c r="DK33" s="209"/>
      <c r="DL33" s="247"/>
      <c r="DM33" s="248"/>
      <c r="DN33" s="248"/>
      <c r="DO33" s="249"/>
      <c r="DR33" s="250">
        <v>2.6</v>
      </c>
      <c r="DS33" s="251">
        <v>2</v>
      </c>
      <c r="DT33" s="251"/>
      <c r="DU33" s="252"/>
      <c r="DV33" s="216"/>
      <c r="DW33" s="253">
        <v>1.8</v>
      </c>
      <c r="DX33" s="254">
        <v>0.7</v>
      </c>
      <c r="DY33" s="254"/>
      <c r="DZ33" s="255"/>
      <c r="EA33" s="216"/>
      <c r="EB33" s="256">
        <v>1.8</v>
      </c>
      <c r="EC33" s="257">
        <v>1.2</v>
      </c>
      <c r="ED33" s="257"/>
      <c r="EE33" s="258"/>
    </row>
    <row r="34" spans="1:135" x14ac:dyDescent="0.3">
      <c r="A34" s="20">
        <f t="shared" si="1"/>
        <v>60330</v>
      </c>
      <c r="B34" s="456" t="s">
        <v>27</v>
      </c>
      <c r="C34" s="457" t="s">
        <v>293</v>
      </c>
      <c r="D34" s="457" t="s">
        <v>294</v>
      </c>
      <c r="E34" s="457">
        <v>0</v>
      </c>
      <c r="F34" s="223">
        <v>4.5</v>
      </c>
      <c r="G34" s="259">
        <v>3</v>
      </c>
      <c r="H34" s="183">
        <v>2.8</v>
      </c>
      <c r="I34" s="183">
        <v>4</v>
      </c>
      <c r="J34" s="183">
        <v>4.5</v>
      </c>
      <c r="K34" s="183">
        <v>4.5</v>
      </c>
      <c r="L34" s="183"/>
      <c r="M34" s="183"/>
      <c r="N34" s="183"/>
      <c r="O34" s="224"/>
      <c r="P34" s="167">
        <v>0</v>
      </c>
      <c r="Q34" s="223">
        <v>4</v>
      </c>
      <c r="R34" s="225">
        <v>1</v>
      </c>
      <c r="S34" s="225">
        <v>3.8</v>
      </c>
      <c r="T34" s="168">
        <v>4.3</v>
      </c>
      <c r="U34" s="168"/>
      <c r="V34" s="168"/>
      <c r="W34" s="166"/>
      <c r="X34" s="183">
        <v>5</v>
      </c>
      <c r="Y34" s="169">
        <v>0</v>
      </c>
      <c r="Z34" s="170"/>
      <c r="AB34" s="223">
        <v>3.5</v>
      </c>
      <c r="AC34" s="183">
        <v>1</v>
      </c>
      <c r="AD34" s="183"/>
      <c r="AE34" s="183"/>
      <c r="AF34" s="183"/>
      <c r="AG34" s="183"/>
      <c r="AH34" s="183"/>
      <c r="AI34" s="183"/>
      <c r="AJ34" s="183"/>
      <c r="AK34" s="226"/>
      <c r="AL34" s="227"/>
      <c r="AM34" s="223">
        <v>0</v>
      </c>
      <c r="AN34" s="225"/>
      <c r="AO34" s="225"/>
      <c r="AP34" s="168"/>
      <c r="AQ34" s="168"/>
      <c r="AR34" s="168"/>
      <c r="AS34" s="166"/>
      <c r="AT34" s="183">
        <v>5</v>
      </c>
      <c r="AU34" s="169">
        <v>0</v>
      </c>
      <c r="AV34" s="173"/>
      <c r="AX34" s="228"/>
      <c r="AY34" s="229"/>
      <c r="AZ34" s="229"/>
      <c r="BA34" s="229"/>
      <c r="BB34" s="229"/>
      <c r="BC34" s="230"/>
      <c r="BE34" s="231">
        <v>4</v>
      </c>
      <c r="BF34" s="183">
        <v>5</v>
      </c>
      <c r="BG34" s="183">
        <v>1</v>
      </c>
      <c r="BH34" s="183"/>
      <c r="BI34" s="183"/>
      <c r="BJ34" s="183"/>
      <c r="BK34" s="183"/>
      <c r="BL34" s="183"/>
      <c r="BM34" s="183"/>
      <c r="BN34" s="226"/>
      <c r="BO34" s="227"/>
      <c r="BP34" s="223">
        <v>5</v>
      </c>
      <c r="BQ34" s="225"/>
      <c r="BR34" s="225"/>
      <c r="BS34" s="168"/>
      <c r="BT34" s="168"/>
      <c r="BU34" s="168"/>
      <c r="BV34" s="166"/>
      <c r="BW34" s="183">
        <v>5</v>
      </c>
      <c r="BX34" s="169">
        <v>0</v>
      </c>
      <c r="BY34" s="184"/>
      <c r="CA34" s="185">
        <v>3.7</v>
      </c>
      <c r="CB34" s="232" t="s">
        <v>424</v>
      </c>
      <c r="CC34" s="187"/>
      <c r="CD34" s="188">
        <v>1.4</v>
      </c>
      <c r="CE34" s="233" t="s">
        <v>426</v>
      </c>
      <c r="CF34" s="190"/>
      <c r="CG34" s="191">
        <v>3.8</v>
      </c>
      <c r="CH34" s="234" t="s">
        <v>430</v>
      </c>
      <c r="CI34" s="190"/>
      <c r="CJ34" s="235">
        <v>3.3</v>
      </c>
      <c r="CL34" s="236"/>
      <c r="CM34" s="237"/>
      <c r="CN34" s="238"/>
      <c r="CO34">
        <v>0</v>
      </c>
      <c r="CP34" s="239"/>
      <c r="CQ34" s="240"/>
      <c r="CR34" s="240"/>
      <c r="CS34" s="240"/>
      <c r="CT34" s="241"/>
      <c r="CU34" s="242">
        <v>0</v>
      </c>
      <c r="CW34" s="243"/>
      <c r="CX34" s="244">
        <v>0</v>
      </c>
      <c r="CY34" s="202">
        <v>0</v>
      </c>
      <c r="CZ34" s="245">
        <v>0</v>
      </c>
      <c r="DA34" s="204"/>
      <c r="DB34" s="243"/>
      <c r="DC34" s="244">
        <v>0</v>
      </c>
      <c r="DD34" s="202">
        <v>0</v>
      </c>
      <c r="DE34" s="246">
        <v>0</v>
      </c>
      <c r="DF34" s="190"/>
      <c r="DG34" s="243"/>
      <c r="DH34" s="202">
        <v>0</v>
      </c>
      <c r="DI34" s="202">
        <v>0</v>
      </c>
      <c r="DJ34" s="246">
        <v>0</v>
      </c>
      <c r="DK34" s="209"/>
      <c r="DL34" s="247"/>
      <c r="DM34" s="248"/>
      <c r="DN34" s="248"/>
      <c r="DO34" s="249"/>
      <c r="DR34" s="250">
        <v>3.1</v>
      </c>
      <c r="DS34" s="251">
        <v>3.7</v>
      </c>
      <c r="DT34" s="251"/>
      <c r="DU34" s="252"/>
      <c r="DV34" s="216"/>
      <c r="DW34" s="253">
        <v>2.8</v>
      </c>
      <c r="DX34" s="254">
        <v>0.7</v>
      </c>
      <c r="DY34" s="254"/>
      <c r="DZ34" s="255"/>
      <c r="EA34" s="216"/>
      <c r="EB34" s="256">
        <v>2.9</v>
      </c>
      <c r="EC34" s="257">
        <v>3.3</v>
      </c>
      <c r="ED34" s="257"/>
      <c r="EE34" s="258"/>
    </row>
    <row r="35" spans="1:135" x14ac:dyDescent="0.3">
      <c r="A35" s="20">
        <f t="shared" si="1"/>
        <v>60331</v>
      </c>
      <c r="B35" s="456" t="s">
        <v>27</v>
      </c>
      <c r="C35" s="457" t="s">
        <v>129</v>
      </c>
      <c r="D35" s="457" t="s">
        <v>39</v>
      </c>
      <c r="E35" s="457">
        <v>0</v>
      </c>
      <c r="F35" s="223">
        <v>3.4</v>
      </c>
      <c r="G35" s="275">
        <v>5</v>
      </c>
      <c r="H35" s="183">
        <v>2.5</v>
      </c>
      <c r="I35" s="183">
        <v>5</v>
      </c>
      <c r="J35" s="183">
        <v>3.5</v>
      </c>
      <c r="K35" s="183">
        <v>4.5</v>
      </c>
      <c r="L35" s="183"/>
      <c r="M35" s="183"/>
      <c r="N35" s="183"/>
      <c r="O35" s="224"/>
      <c r="P35" s="167">
        <v>0</v>
      </c>
      <c r="Q35" s="223">
        <v>4</v>
      </c>
      <c r="R35" s="225">
        <v>5</v>
      </c>
      <c r="S35" s="225">
        <v>1</v>
      </c>
      <c r="T35" s="168">
        <v>4.8</v>
      </c>
      <c r="U35" s="168"/>
      <c r="V35" s="168"/>
      <c r="W35" s="166"/>
      <c r="X35" s="183">
        <v>5</v>
      </c>
      <c r="Y35" s="169">
        <v>0</v>
      </c>
      <c r="Z35" s="170"/>
      <c r="AB35" s="223">
        <v>5</v>
      </c>
      <c r="AC35" s="183">
        <v>5</v>
      </c>
      <c r="AD35" s="183"/>
      <c r="AE35" s="183"/>
      <c r="AF35" s="183"/>
      <c r="AG35" s="183"/>
      <c r="AH35" s="183"/>
      <c r="AI35" s="183"/>
      <c r="AJ35" s="183"/>
      <c r="AK35" s="226"/>
      <c r="AL35" s="227"/>
      <c r="AM35" s="223">
        <v>0</v>
      </c>
      <c r="AN35" s="225"/>
      <c r="AO35" s="225"/>
      <c r="AP35" s="168"/>
      <c r="AQ35" s="168"/>
      <c r="AR35" s="168"/>
      <c r="AS35" s="166"/>
      <c r="AT35" s="183">
        <v>5</v>
      </c>
      <c r="AU35" s="169">
        <v>0</v>
      </c>
      <c r="AV35" s="173"/>
      <c r="AX35" s="228"/>
      <c r="AY35" s="229"/>
      <c r="AZ35" s="229"/>
      <c r="BA35" s="229"/>
      <c r="BB35" s="229"/>
      <c r="BC35" s="230"/>
      <c r="BE35" s="231">
        <v>1</v>
      </c>
      <c r="BF35" s="183">
        <v>5</v>
      </c>
      <c r="BG35" s="183">
        <v>1</v>
      </c>
      <c r="BH35" s="183"/>
      <c r="BI35" s="183"/>
      <c r="BJ35" s="183"/>
      <c r="BK35" s="183"/>
      <c r="BL35" s="183"/>
      <c r="BM35" s="183"/>
      <c r="BN35" s="226"/>
      <c r="BO35" s="227"/>
      <c r="BP35" s="223">
        <v>5</v>
      </c>
      <c r="BQ35" s="225"/>
      <c r="BR35" s="225"/>
      <c r="BS35" s="168"/>
      <c r="BT35" s="168"/>
      <c r="BU35" s="168"/>
      <c r="BV35" s="166"/>
      <c r="BW35" s="183">
        <v>5</v>
      </c>
      <c r="BX35" s="169">
        <v>0</v>
      </c>
      <c r="BY35" s="184"/>
      <c r="CA35" s="185">
        <v>4</v>
      </c>
      <c r="CB35" s="232" t="s">
        <v>424</v>
      </c>
      <c r="CC35" s="187"/>
      <c r="CD35" s="188">
        <v>2.5</v>
      </c>
      <c r="CE35" s="233" t="s">
        <v>426</v>
      </c>
      <c r="CF35" s="190"/>
      <c r="CG35" s="191">
        <v>3.4</v>
      </c>
      <c r="CH35" s="234" t="s">
        <v>430</v>
      </c>
      <c r="CI35" s="190"/>
      <c r="CJ35" s="235">
        <v>3.6</v>
      </c>
      <c r="CL35" s="236"/>
      <c r="CM35" s="237"/>
      <c r="CN35" s="238"/>
      <c r="CO35">
        <v>0</v>
      </c>
      <c r="CP35" s="239"/>
      <c r="CQ35" s="240"/>
      <c r="CR35" s="240"/>
      <c r="CS35" s="240"/>
      <c r="CT35" s="241"/>
      <c r="CU35" s="242">
        <v>0</v>
      </c>
      <c r="CW35" s="243"/>
      <c r="CX35" s="244">
        <v>0</v>
      </c>
      <c r="CY35" s="202">
        <v>0</v>
      </c>
      <c r="CZ35" s="245">
        <v>0</v>
      </c>
      <c r="DA35" s="204"/>
      <c r="DB35" s="243"/>
      <c r="DC35" s="244">
        <v>0</v>
      </c>
      <c r="DD35" s="202">
        <v>0</v>
      </c>
      <c r="DE35" s="246">
        <v>0</v>
      </c>
      <c r="DF35" s="190"/>
      <c r="DG35" s="243"/>
      <c r="DH35" s="202">
        <v>0</v>
      </c>
      <c r="DI35" s="202">
        <v>0</v>
      </c>
      <c r="DJ35" s="246">
        <v>0</v>
      </c>
      <c r="DK35" s="209"/>
      <c r="DL35" s="247"/>
      <c r="DM35" s="248"/>
      <c r="DN35" s="248"/>
      <c r="DO35" s="249"/>
      <c r="DR35" s="250">
        <v>4.0999999999999996</v>
      </c>
      <c r="DS35" s="251">
        <v>4</v>
      </c>
      <c r="DT35" s="251"/>
      <c r="DU35" s="252"/>
      <c r="DV35" s="216"/>
      <c r="DW35" s="253">
        <v>4</v>
      </c>
      <c r="DX35" s="254">
        <v>1.5</v>
      </c>
      <c r="DY35" s="254"/>
      <c r="DZ35" s="255"/>
      <c r="EA35" s="216"/>
      <c r="EB35" s="256">
        <v>4</v>
      </c>
      <c r="EC35" s="257">
        <v>3.3</v>
      </c>
      <c r="ED35" s="257"/>
      <c r="EE35" s="258"/>
    </row>
    <row r="36" spans="1:135" x14ac:dyDescent="0.3">
      <c r="A36" s="20">
        <f t="shared" si="1"/>
        <v>60332</v>
      </c>
      <c r="B36" s="456" t="s">
        <v>136</v>
      </c>
      <c r="C36" s="457" t="s">
        <v>295</v>
      </c>
      <c r="D36" s="457" t="s">
        <v>119</v>
      </c>
      <c r="E36" s="457">
        <v>0</v>
      </c>
      <c r="F36" s="266">
        <v>5</v>
      </c>
      <c r="G36" s="259">
        <v>5</v>
      </c>
      <c r="H36" s="268">
        <v>3.5</v>
      </c>
      <c r="I36" s="268">
        <v>5</v>
      </c>
      <c r="J36" s="183">
        <v>4.5</v>
      </c>
      <c r="K36" s="183">
        <v>2.5</v>
      </c>
      <c r="L36" s="183"/>
      <c r="M36" s="268"/>
      <c r="N36" s="268"/>
      <c r="O36" s="224"/>
      <c r="P36" s="167">
        <v>0</v>
      </c>
      <c r="Q36" s="266">
        <v>3.8</v>
      </c>
      <c r="R36" s="269">
        <v>1</v>
      </c>
      <c r="S36" s="269">
        <v>3</v>
      </c>
      <c r="T36" s="169">
        <v>5</v>
      </c>
      <c r="U36" s="169"/>
      <c r="V36" s="169"/>
      <c r="W36" s="166"/>
      <c r="X36" s="183">
        <v>5</v>
      </c>
      <c r="Y36" s="169">
        <v>0</v>
      </c>
      <c r="Z36" s="170"/>
      <c r="AB36" s="274">
        <v>1</v>
      </c>
      <c r="AC36" s="268">
        <v>5</v>
      </c>
      <c r="AD36" s="268"/>
      <c r="AE36" s="268"/>
      <c r="AF36" s="268"/>
      <c r="AG36" s="268"/>
      <c r="AH36" s="268"/>
      <c r="AI36" s="268"/>
      <c r="AJ36" s="268"/>
      <c r="AK36" s="226"/>
      <c r="AL36" s="227"/>
      <c r="AM36" s="223">
        <v>0</v>
      </c>
      <c r="AN36" s="269"/>
      <c r="AO36" s="269"/>
      <c r="AP36" s="169"/>
      <c r="AQ36" s="169"/>
      <c r="AR36" s="169"/>
      <c r="AS36" s="166"/>
      <c r="AT36" s="183">
        <v>5</v>
      </c>
      <c r="AU36" s="169">
        <v>0</v>
      </c>
      <c r="AV36" s="173"/>
      <c r="AX36" s="228"/>
      <c r="AY36" s="229"/>
      <c r="AZ36" s="229"/>
      <c r="BA36" s="229"/>
      <c r="BB36" s="229"/>
      <c r="BC36" s="230"/>
      <c r="BE36" s="274">
        <v>1</v>
      </c>
      <c r="BF36" s="268">
        <v>5</v>
      </c>
      <c r="BG36" s="268">
        <v>1</v>
      </c>
      <c r="BH36" s="268"/>
      <c r="BI36" s="268"/>
      <c r="BJ36" s="268"/>
      <c r="BK36" s="268"/>
      <c r="BL36" s="268"/>
      <c r="BM36" s="268"/>
      <c r="BN36" s="226"/>
      <c r="BO36" s="227"/>
      <c r="BP36" s="223">
        <v>5</v>
      </c>
      <c r="BQ36" s="269"/>
      <c r="BR36" s="269"/>
      <c r="BS36" s="169"/>
      <c r="BT36" s="169"/>
      <c r="BU36" s="169"/>
      <c r="BV36" s="166"/>
      <c r="BW36" s="183">
        <v>5</v>
      </c>
      <c r="BX36" s="169">
        <v>0</v>
      </c>
      <c r="BY36" s="184"/>
      <c r="CA36" s="185">
        <v>3.9</v>
      </c>
      <c r="CB36" s="232" t="s">
        <v>424</v>
      </c>
      <c r="CC36" s="187"/>
      <c r="CD36" s="188">
        <v>1.7</v>
      </c>
      <c r="CE36" s="233" t="s">
        <v>426</v>
      </c>
      <c r="CF36" s="190"/>
      <c r="CG36" s="191">
        <v>3.4</v>
      </c>
      <c r="CH36" s="234" t="s">
        <v>430</v>
      </c>
      <c r="CI36" s="190"/>
      <c r="CJ36" s="235">
        <v>3.3</v>
      </c>
      <c r="CL36" s="236"/>
      <c r="CM36" s="237"/>
      <c r="CN36" s="238"/>
      <c r="CO36">
        <v>0</v>
      </c>
      <c r="CP36" s="239"/>
      <c r="CQ36" s="240"/>
      <c r="CR36" s="240"/>
      <c r="CS36" s="240"/>
      <c r="CT36" s="241"/>
      <c r="CU36" s="242">
        <v>0</v>
      </c>
      <c r="CW36" s="243"/>
      <c r="CX36" s="244">
        <v>0</v>
      </c>
      <c r="CY36" s="202">
        <v>0</v>
      </c>
      <c r="CZ36" s="245">
        <v>0</v>
      </c>
      <c r="DA36" s="204"/>
      <c r="DB36" s="243"/>
      <c r="DC36" s="244">
        <v>0</v>
      </c>
      <c r="DD36" s="202">
        <v>0</v>
      </c>
      <c r="DE36" s="246">
        <v>0</v>
      </c>
      <c r="DF36" s="190"/>
      <c r="DG36" s="243"/>
      <c r="DH36" s="202">
        <v>0</v>
      </c>
      <c r="DI36" s="202">
        <v>0</v>
      </c>
      <c r="DJ36" s="246">
        <v>0</v>
      </c>
      <c r="DK36" s="209"/>
      <c r="DL36" s="247"/>
      <c r="DM36" s="248"/>
      <c r="DN36" s="248"/>
      <c r="DO36" s="249"/>
      <c r="DR36" s="250">
        <v>4.4000000000000004</v>
      </c>
      <c r="DS36" s="251">
        <v>3.9</v>
      </c>
      <c r="DT36" s="251"/>
      <c r="DU36" s="252"/>
      <c r="DV36" s="216"/>
      <c r="DW36" s="253">
        <v>4.2</v>
      </c>
      <c r="DX36" s="254">
        <v>1.5</v>
      </c>
      <c r="DY36" s="254"/>
      <c r="DZ36" s="255"/>
      <c r="EA36" s="216"/>
      <c r="EB36" s="256">
        <v>4</v>
      </c>
      <c r="EC36" s="257">
        <v>3.3</v>
      </c>
      <c r="ED36" s="257"/>
      <c r="EE36" s="258"/>
    </row>
    <row r="37" spans="1:135" x14ac:dyDescent="0.3">
      <c r="A37" s="20">
        <f t="shared" si="1"/>
        <v>60333</v>
      </c>
      <c r="B37" s="456" t="s">
        <v>87</v>
      </c>
      <c r="C37" s="457" t="s">
        <v>296</v>
      </c>
      <c r="D37" s="457" t="s">
        <v>297</v>
      </c>
      <c r="E37" s="457" t="s">
        <v>178</v>
      </c>
      <c r="F37" s="223">
        <v>5</v>
      </c>
      <c r="G37" s="183">
        <v>5</v>
      </c>
      <c r="H37" s="183">
        <v>3.5</v>
      </c>
      <c r="I37" s="183">
        <v>4.5</v>
      </c>
      <c r="J37" s="183">
        <v>3.5</v>
      </c>
      <c r="K37" s="183">
        <v>5</v>
      </c>
      <c r="L37" s="183"/>
      <c r="M37" s="183"/>
      <c r="N37" s="183"/>
      <c r="O37" s="224"/>
      <c r="P37" s="167">
        <v>0</v>
      </c>
      <c r="Q37" s="223">
        <v>4</v>
      </c>
      <c r="R37" s="225">
        <v>1</v>
      </c>
      <c r="S37" s="225">
        <v>1</v>
      </c>
      <c r="T37" s="168">
        <v>4.8</v>
      </c>
      <c r="U37" s="168"/>
      <c r="V37" s="168"/>
      <c r="W37" s="166"/>
      <c r="X37" s="183">
        <v>5</v>
      </c>
      <c r="Y37" s="169">
        <v>0</v>
      </c>
      <c r="Z37" s="170"/>
      <c r="AB37" s="276">
        <v>1</v>
      </c>
      <c r="AC37" s="183">
        <v>5</v>
      </c>
      <c r="AD37" s="183"/>
      <c r="AE37" s="183"/>
      <c r="AF37" s="183"/>
      <c r="AG37" s="183"/>
      <c r="AH37" s="183"/>
      <c r="AI37" s="183"/>
      <c r="AJ37" s="183"/>
      <c r="AK37" s="226"/>
      <c r="AL37" s="227"/>
      <c r="AM37" s="223">
        <v>0</v>
      </c>
      <c r="AN37" s="225"/>
      <c r="AO37" s="225"/>
      <c r="AP37" s="168"/>
      <c r="AQ37" s="168"/>
      <c r="AR37" s="168"/>
      <c r="AS37" s="166"/>
      <c r="AT37" s="183">
        <v>5</v>
      </c>
      <c r="AU37" s="169">
        <v>0</v>
      </c>
      <c r="AV37" s="173"/>
      <c r="AX37" s="228"/>
      <c r="AY37" s="229"/>
      <c r="AZ37" s="229"/>
      <c r="BA37" s="229"/>
      <c r="BB37" s="229"/>
      <c r="BC37" s="230"/>
      <c r="BE37" s="276">
        <v>1</v>
      </c>
      <c r="BF37" s="183">
        <v>5</v>
      </c>
      <c r="BG37" s="183">
        <v>1</v>
      </c>
      <c r="BH37" s="183"/>
      <c r="BI37" s="183"/>
      <c r="BJ37" s="183"/>
      <c r="BK37" s="183"/>
      <c r="BL37" s="183"/>
      <c r="BM37" s="183"/>
      <c r="BN37" s="226"/>
      <c r="BO37" s="227"/>
      <c r="BP37" s="223">
        <v>1</v>
      </c>
      <c r="BQ37" s="225"/>
      <c r="BR37" s="225"/>
      <c r="BS37" s="168"/>
      <c r="BT37" s="168"/>
      <c r="BU37" s="168"/>
      <c r="BV37" s="166"/>
      <c r="BW37" s="183">
        <v>5</v>
      </c>
      <c r="BX37" s="169">
        <v>0</v>
      </c>
      <c r="BY37" s="184"/>
      <c r="CA37" s="185">
        <v>3.7</v>
      </c>
      <c r="CB37" s="232" t="s">
        <v>424</v>
      </c>
      <c r="CC37" s="187"/>
      <c r="CD37" s="188">
        <v>1.7</v>
      </c>
      <c r="CE37" s="233" t="s">
        <v>426</v>
      </c>
      <c r="CF37" s="190"/>
      <c r="CG37" s="191">
        <v>1.8</v>
      </c>
      <c r="CH37" s="234" t="s">
        <v>426</v>
      </c>
      <c r="CI37" s="190"/>
      <c r="CJ37" s="235">
        <v>2.9</v>
      </c>
      <c r="CL37" s="236"/>
      <c r="CM37" s="237"/>
      <c r="CN37" s="238"/>
      <c r="CO37">
        <v>0</v>
      </c>
      <c r="CP37" s="239"/>
      <c r="CQ37" s="240"/>
      <c r="CR37" s="240"/>
      <c r="CS37" s="240"/>
      <c r="CT37" s="241"/>
      <c r="CU37" s="242">
        <v>0</v>
      </c>
      <c r="CW37" s="243"/>
      <c r="CX37" s="244">
        <v>0</v>
      </c>
      <c r="CY37" s="202">
        <v>0</v>
      </c>
      <c r="CZ37" s="245">
        <v>0</v>
      </c>
      <c r="DA37" s="204"/>
      <c r="DB37" s="243"/>
      <c r="DC37" s="244">
        <v>0</v>
      </c>
      <c r="DD37" s="202">
        <v>0</v>
      </c>
      <c r="DE37" s="246">
        <v>0</v>
      </c>
      <c r="DF37" s="190"/>
      <c r="DG37" s="243"/>
      <c r="DH37" s="202">
        <v>0</v>
      </c>
      <c r="DI37" s="202">
        <v>0</v>
      </c>
      <c r="DJ37" s="246">
        <v>0</v>
      </c>
      <c r="DK37" s="209"/>
      <c r="DL37" s="247"/>
      <c r="DM37" s="248"/>
      <c r="DN37" s="248"/>
      <c r="DO37" s="249"/>
      <c r="DR37" s="250">
        <v>3.1</v>
      </c>
      <c r="DS37" s="251">
        <v>3.7</v>
      </c>
      <c r="DT37" s="251"/>
      <c r="DU37" s="252"/>
      <c r="DV37" s="216"/>
      <c r="DW37" s="253">
        <v>2.8</v>
      </c>
      <c r="DX37" s="254">
        <v>1.5</v>
      </c>
      <c r="DY37" s="254"/>
      <c r="DZ37" s="255"/>
      <c r="EA37" s="216"/>
      <c r="EB37" s="256">
        <v>2.4</v>
      </c>
      <c r="EC37" s="257">
        <v>1.7</v>
      </c>
      <c r="ED37" s="257"/>
      <c r="EE37" s="258"/>
    </row>
    <row r="38" spans="1:135" x14ac:dyDescent="0.3">
      <c r="A38" s="20">
        <f t="shared" si="1"/>
        <v>60334</v>
      </c>
      <c r="B38" s="456" t="s">
        <v>298</v>
      </c>
      <c r="C38" s="457" t="s">
        <v>284</v>
      </c>
      <c r="D38" s="457" t="s">
        <v>299</v>
      </c>
      <c r="E38" s="457">
        <v>0</v>
      </c>
      <c r="F38" s="223">
        <v>1</v>
      </c>
      <c r="G38" s="259">
        <v>3</v>
      </c>
      <c r="H38" s="183">
        <v>1</v>
      </c>
      <c r="I38" s="183">
        <v>1</v>
      </c>
      <c r="J38" s="183">
        <v>4.5</v>
      </c>
      <c r="K38" s="183">
        <v>3.5</v>
      </c>
      <c r="L38" s="183"/>
      <c r="M38" s="183"/>
      <c r="N38" s="183"/>
      <c r="O38" s="224"/>
      <c r="P38" s="167">
        <v>0</v>
      </c>
      <c r="Q38" s="223">
        <v>1</v>
      </c>
      <c r="R38" s="225">
        <v>1</v>
      </c>
      <c r="S38" s="225">
        <v>1</v>
      </c>
      <c r="T38" s="168">
        <v>1</v>
      </c>
      <c r="U38" s="168"/>
      <c r="V38" s="168"/>
      <c r="W38" s="166"/>
      <c r="X38" s="183">
        <v>5</v>
      </c>
      <c r="Y38" s="169">
        <v>0</v>
      </c>
      <c r="Z38" s="170"/>
      <c r="AB38" s="223">
        <v>1</v>
      </c>
      <c r="AC38" s="183">
        <v>1</v>
      </c>
      <c r="AD38" s="183"/>
      <c r="AE38" s="183"/>
      <c r="AF38" s="183"/>
      <c r="AG38" s="183"/>
      <c r="AH38" s="183"/>
      <c r="AI38" s="183"/>
      <c r="AJ38" s="183"/>
      <c r="AK38" s="226"/>
      <c r="AL38" s="227"/>
      <c r="AM38" s="223">
        <v>0</v>
      </c>
      <c r="AN38" s="225"/>
      <c r="AO38" s="225"/>
      <c r="AP38" s="168"/>
      <c r="AQ38" s="168"/>
      <c r="AR38" s="168"/>
      <c r="AS38" s="166"/>
      <c r="AT38" s="183">
        <v>5</v>
      </c>
      <c r="AU38" s="169">
        <v>0</v>
      </c>
      <c r="AV38" s="173"/>
      <c r="AX38" s="228"/>
      <c r="AY38" s="229"/>
      <c r="AZ38" s="229"/>
      <c r="BA38" s="229"/>
      <c r="BB38" s="229"/>
      <c r="BC38" s="230"/>
      <c r="BE38" s="231">
        <v>1</v>
      </c>
      <c r="BF38" s="183">
        <v>1</v>
      </c>
      <c r="BG38" s="183">
        <v>1</v>
      </c>
      <c r="BH38" s="183"/>
      <c r="BI38" s="183"/>
      <c r="BJ38" s="183"/>
      <c r="BK38" s="183"/>
      <c r="BL38" s="183"/>
      <c r="BM38" s="183"/>
      <c r="BN38" s="226"/>
      <c r="BO38" s="227"/>
      <c r="BP38" s="223">
        <v>1</v>
      </c>
      <c r="BQ38" s="225"/>
      <c r="BR38" s="225"/>
      <c r="BS38" s="168"/>
      <c r="BT38" s="168"/>
      <c r="BU38" s="168"/>
      <c r="BV38" s="166"/>
      <c r="BW38" s="183">
        <v>5</v>
      </c>
      <c r="BX38" s="169">
        <v>0</v>
      </c>
      <c r="BY38" s="184"/>
      <c r="CA38" s="185">
        <v>2</v>
      </c>
      <c r="CB38" s="232" t="s">
        <v>426</v>
      </c>
      <c r="CC38" s="187"/>
      <c r="CD38" s="188">
        <v>0.9</v>
      </c>
      <c r="CE38" s="233" t="s">
        <v>426</v>
      </c>
      <c r="CF38" s="190"/>
      <c r="CG38" s="191">
        <v>1.3</v>
      </c>
      <c r="CH38" s="234" t="s">
        <v>426</v>
      </c>
      <c r="CI38" s="190"/>
      <c r="CJ38" s="235">
        <v>1.6</v>
      </c>
      <c r="CL38" s="236"/>
      <c r="CM38" s="237"/>
      <c r="CN38" s="238"/>
      <c r="CO38">
        <v>0</v>
      </c>
      <c r="CP38" s="239"/>
      <c r="CQ38" s="240"/>
      <c r="CR38" s="240"/>
      <c r="CS38" s="240"/>
      <c r="CT38" s="241"/>
      <c r="CU38" s="242">
        <v>0</v>
      </c>
      <c r="CW38" s="243"/>
      <c r="CX38" s="244">
        <v>0</v>
      </c>
      <c r="CY38" s="202">
        <v>0</v>
      </c>
      <c r="CZ38" s="245">
        <v>0</v>
      </c>
      <c r="DA38" s="204"/>
      <c r="DB38" s="243"/>
      <c r="DC38" s="244">
        <v>0</v>
      </c>
      <c r="DD38" s="202">
        <v>0</v>
      </c>
      <c r="DE38" s="246">
        <v>0</v>
      </c>
      <c r="DF38" s="190"/>
      <c r="DG38" s="243"/>
      <c r="DH38" s="202">
        <v>0</v>
      </c>
      <c r="DI38" s="202">
        <v>0</v>
      </c>
      <c r="DJ38" s="246">
        <v>0</v>
      </c>
      <c r="DK38" s="209"/>
      <c r="DL38" s="247"/>
      <c r="DM38" s="248"/>
      <c r="DN38" s="248"/>
      <c r="DO38" s="249"/>
      <c r="DR38" s="250">
        <v>3.3</v>
      </c>
      <c r="DS38" s="251">
        <v>2</v>
      </c>
      <c r="DT38" s="251"/>
      <c r="DU38" s="252"/>
      <c r="DV38" s="216"/>
      <c r="DW38" s="253">
        <v>1.8</v>
      </c>
      <c r="DX38" s="254">
        <v>0.7</v>
      </c>
      <c r="DY38" s="254"/>
      <c r="DZ38" s="255"/>
      <c r="EA38" s="216"/>
      <c r="EB38" s="256">
        <v>2.2000000000000002</v>
      </c>
      <c r="EC38" s="257">
        <v>1.2</v>
      </c>
      <c r="ED38" s="257"/>
      <c r="EE38" s="258"/>
    </row>
    <row r="39" spans="1:135" x14ac:dyDescent="0.3">
      <c r="A39" s="20">
        <f t="shared" si="1"/>
        <v>60335</v>
      </c>
      <c r="B39" s="456" t="s">
        <v>172</v>
      </c>
      <c r="C39" s="457" t="s">
        <v>83</v>
      </c>
      <c r="D39" s="457" t="s">
        <v>300</v>
      </c>
      <c r="E39" s="457">
        <v>0</v>
      </c>
      <c r="F39" s="223">
        <v>5</v>
      </c>
      <c r="G39" s="183">
        <v>5</v>
      </c>
      <c r="H39" s="183">
        <v>1</v>
      </c>
      <c r="I39" s="183">
        <v>5</v>
      </c>
      <c r="J39" s="183">
        <v>4.5</v>
      </c>
      <c r="K39" s="183">
        <v>4.5</v>
      </c>
      <c r="L39" s="183"/>
      <c r="M39" s="183"/>
      <c r="N39" s="183"/>
      <c r="O39" s="224"/>
      <c r="P39" s="167">
        <v>0</v>
      </c>
      <c r="Q39" s="223">
        <v>5</v>
      </c>
      <c r="R39" s="225">
        <v>1</v>
      </c>
      <c r="S39" s="225">
        <v>1</v>
      </c>
      <c r="T39" s="168">
        <v>3.8</v>
      </c>
      <c r="U39" s="168"/>
      <c r="V39" s="168"/>
      <c r="W39" s="166"/>
      <c r="X39" s="183">
        <v>5</v>
      </c>
      <c r="Y39" s="169">
        <v>0</v>
      </c>
      <c r="Z39" s="170"/>
      <c r="AB39" s="223">
        <v>5</v>
      </c>
      <c r="AC39" s="183">
        <v>1</v>
      </c>
      <c r="AD39" s="183"/>
      <c r="AE39" s="183"/>
      <c r="AF39" s="183"/>
      <c r="AG39" s="183"/>
      <c r="AH39" s="183"/>
      <c r="AI39" s="183"/>
      <c r="AJ39" s="183"/>
      <c r="AK39" s="226"/>
      <c r="AL39" s="227"/>
      <c r="AM39" s="223">
        <v>0</v>
      </c>
      <c r="AN39" s="225"/>
      <c r="AO39" s="225"/>
      <c r="AP39" s="168"/>
      <c r="AQ39" s="168"/>
      <c r="AR39" s="168"/>
      <c r="AS39" s="166"/>
      <c r="AT39" s="183">
        <v>5</v>
      </c>
      <c r="AU39" s="169">
        <v>0</v>
      </c>
      <c r="AV39" s="173"/>
      <c r="AX39" s="228"/>
      <c r="AY39" s="229"/>
      <c r="AZ39" s="229"/>
      <c r="BA39" s="229"/>
      <c r="BB39" s="229"/>
      <c r="BC39" s="230"/>
      <c r="BE39" s="231">
        <v>5</v>
      </c>
      <c r="BF39" s="183">
        <v>5</v>
      </c>
      <c r="BG39" s="183">
        <v>1</v>
      </c>
      <c r="BH39" s="183"/>
      <c r="BI39" s="183"/>
      <c r="BJ39" s="183"/>
      <c r="BK39" s="183"/>
      <c r="BL39" s="183"/>
      <c r="BM39" s="183"/>
      <c r="BN39" s="226"/>
      <c r="BO39" s="227"/>
      <c r="BP39" s="223">
        <v>5</v>
      </c>
      <c r="BQ39" s="225"/>
      <c r="BR39" s="225"/>
      <c r="BS39" s="168"/>
      <c r="BT39" s="168"/>
      <c r="BU39" s="168"/>
      <c r="BV39" s="166"/>
      <c r="BW39" s="183">
        <v>5</v>
      </c>
      <c r="BX39" s="169">
        <v>0</v>
      </c>
      <c r="BY39" s="184"/>
      <c r="CA39" s="185">
        <v>3.6</v>
      </c>
      <c r="CB39" s="232" t="s">
        <v>424</v>
      </c>
      <c r="CC39" s="187"/>
      <c r="CD39" s="188">
        <v>1.7</v>
      </c>
      <c r="CE39" s="233" t="s">
        <v>426</v>
      </c>
      <c r="CF39" s="190"/>
      <c r="CG39" s="191">
        <v>4</v>
      </c>
      <c r="CH39" s="234" t="s">
        <v>430</v>
      </c>
      <c r="CI39" s="190"/>
      <c r="CJ39" s="235">
        <v>3.3</v>
      </c>
      <c r="CL39" s="236"/>
      <c r="CM39" s="237"/>
      <c r="CN39" s="238"/>
      <c r="CO39">
        <v>0</v>
      </c>
      <c r="CP39" s="239"/>
      <c r="CQ39" s="240"/>
      <c r="CR39" s="240"/>
      <c r="CS39" s="240"/>
      <c r="CT39" s="241"/>
      <c r="CU39" s="242">
        <v>0</v>
      </c>
      <c r="CW39" s="243"/>
      <c r="CX39" s="244">
        <v>0</v>
      </c>
      <c r="CY39" s="202">
        <v>0</v>
      </c>
      <c r="CZ39" s="245">
        <v>0</v>
      </c>
      <c r="DA39" s="204"/>
      <c r="DB39" s="243"/>
      <c r="DC39" s="244">
        <v>0</v>
      </c>
      <c r="DD39" s="202">
        <v>0</v>
      </c>
      <c r="DE39" s="246">
        <v>0</v>
      </c>
      <c r="DF39" s="190"/>
      <c r="DG39" s="243"/>
      <c r="DH39" s="202">
        <v>0</v>
      </c>
      <c r="DI39" s="202">
        <v>0</v>
      </c>
      <c r="DJ39" s="246">
        <v>0</v>
      </c>
      <c r="DK39" s="209"/>
      <c r="DL39" s="247"/>
      <c r="DM39" s="248"/>
      <c r="DN39" s="248"/>
      <c r="DO39" s="249"/>
      <c r="DR39" s="250">
        <v>3.5</v>
      </c>
      <c r="DS39" s="251">
        <v>3.6</v>
      </c>
      <c r="DT39" s="251"/>
      <c r="DU39" s="252"/>
      <c r="DV39" s="216"/>
      <c r="DW39" s="253">
        <v>2</v>
      </c>
      <c r="DX39" s="254">
        <v>0.7</v>
      </c>
      <c r="DY39" s="254"/>
      <c r="DZ39" s="255"/>
      <c r="EA39" s="216"/>
      <c r="EB39" s="256">
        <v>2.5</v>
      </c>
      <c r="EC39" s="257">
        <v>3.3</v>
      </c>
      <c r="ED39" s="257"/>
      <c r="EE39" s="258"/>
    </row>
    <row r="40" spans="1:135" x14ac:dyDescent="0.3">
      <c r="A40" s="20">
        <f t="shared" si="1"/>
        <v>60336</v>
      </c>
      <c r="B40" s="456" t="s">
        <v>301</v>
      </c>
      <c r="C40" s="457" t="s">
        <v>55</v>
      </c>
      <c r="D40" s="457" t="s">
        <v>302</v>
      </c>
      <c r="E40" s="457" t="s">
        <v>303</v>
      </c>
      <c r="F40" s="223">
        <v>1</v>
      </c>
      <c r="G40" s="183">
        <v>3</v>
      </c>
      <c r="H40" s="183">
        <v>1</v>
      </c>
      <c r="I40" s="183">
        <v>1</v>
      </c>
      <c r="J40" s="183">
        <v>1</v>
      </c>
      <c r="K40" s="183">
        <v>3.3</v>
      </c>
      <c r="L40" s="183"/>
      <c r="M40" s="183"/>
      <c r="N40" s="183"/>
      <c r="O40" s="224"/>
      <c r="P40" s="167">
        <v>0</v>
      </c>
      <c r="Q40" s="223">
        <v>1</v>
      </c>
      <c r="R40" s="225">
        <v>1</v>
      </c>
      <c r="S40" s="225">
        <v>1</v>
      </c>
      <c r="T40" s="168">
        <v>1</v>
      </c>
      <c r="U40" s="168"/>
      <c r="V40" s="168"/>
      <c r="W40" s="166"/>
      <c r="X40" s="183">
        <v>5</v>
      </c>
      <c r="Y40" s="169">
        <v>0</v>
      </c>
      <c r="Z40" s="170"/>
      <c r="AB40" s="223">
        <v>1</v>
      </c>
      <c r="AC40" s="183">
        <v>5</v>
      </c>
      <c r="AD40" s="183"/>
      <c r="AE40" s="183"/>
      <c r="AF40" s="183"/>
      <c r="AG40" s="183"/>
      <c r="AH40" s="183"/>
      <c r="AI40" s="183"/>
      <c r="AJ40" s="183"/>
      <c r="AK40" s="226"/>
      <c r="AL40" s="227"/>
      <c r="AM40" s="223">
        <v>0</v>
      </c>
      <c r="AN40" s="225"/>
      <c r="AO40" s="225"/>
      <c r="AP40" s="168"/>
      <c r="AQ40" s="168"/>
      <c r="AR40" s="168"/>
      <c r="AS40" s="166"/>
      <c r="AT40" s="183">
        <v>5</v>
      </c>
      <c r="AU40" s="169">
        <v>0</v>
      </c>
      <c r="AV40" s="173"/>
      <c r="AX40" s="228"/>
      <c r="AY40" s="229"/>
      <c r="AZ40" s="229"/>
      <c r="BA40" s="229"/>
      <c r="BB40" s="229"/>
      <c r="BC40" s="230"/>
      <c r="BE40" s="231">
        <v>1</v>
      </c>
      <c r="BF40" s="183">
        <v>1</v>
      </c>
      <c r="BG40" s="183">
        <v>1</v>
      </c>
      <c r="BH40" s="183"/>
      <c r="BI40" s="183"/>
      <c r="BJ40" s="183"/>
      <c r="BK40" s="183"/>
      <c r="BL40" s="183"/>
      <c r="BM40" s="183"/>
      <c r="BN40" s="226"/>
      <c r="BO40" s="227"/>
      <c r="BP40" s="223">
        <v>1</v>
      </c>
      <c r="BQ40" s="225"/>
      <c r="BR40" s="225"/>
      <c r="BS40" s="168"/>
      <c r="BT40" s="168"/>
      <c r="BU40" s="168"/>
      <c r="BV40" s="166"/>
      <c r="BW40" s="183">
        <v>5</v>
      </c>
      <c r="BX40" s="169">
        <v>0</v>
      </c>
      <c r="BY40" s="184"/>
      <c r="CA40" s="185">
        <v>1.7</v>
      </c>
      <c r="CB40" s="232" t="s">
        <v>426</v>
      </c>
      <c r="CC40" s="187"/>
      <c r="CD40" s="188">
        <v>1.7</v>
      </c>
      <c r="CE40" s="233" t="s">
        <v>426</v>
      </c>
      <c r="CF40" s="190"/>
      <c r="CG40" s="191">
        <v>1.3</v>
      </c>
      <c r="CH40" s="234" t="s">
        <v>426</v>
      </c>
      <c r="CI40" s="190"/>
      <c r="CJ40" s="235">
        <v>1.6</v>
      </c>
      <c r="CL40" s="236"/>
      <c r="CM40" s="237"/>
      <c r="CN40" s="238"/>
      <c r="CO40">
        <v>0</v>
      </c>
      <c r="CP40" s="239"/>
      <c r="CQ40" s="240"/>
      <c r="CR40" s="240"/>
      <c r="CS40" s="240"/>
      <c r="CT40" s="241"/>
      <c r="CU40" s="242">
        <v>0</v>
      </c>
      <c r="CW40" s="243"/>
      <c r="CX40" s="244">
        <v>0</v>
      </c>
      <c r="CY40" s="202">
        <v>0</v>
      </c>
      <c r="CZ40" s="245">
        <v>0</v>
      </c>
      <c r="DA40" s="204"/>
      <c r="DB40" s="243"/>
      <c r="DC40" s="244">
        <v>0</v>
      </c>
      <c r="DD40" s="202">
        <v>0</v>
      </c>
      <c r="DE40" s="246">
        <v>0</v>
      </c>
      <c r="DF40" s="190"/>
      <c r="DG40" s="243"/>
      <c r="DH40" s="202">
        <v>0</v>
      </c>
      <c r="DI40" s="202">
        <v>0</v>
      </c>
      <c r="DJ40" s="246">
        <v>0</v>
      </c>
      <c r="DK40" s="209"/>
      <c r="DL40" s="247"/>
      <c r="DM40" s="248"/>
      <c r="DN40" s="248"/>
      <c r="DO40" s="249"/>
      <c r="DR40" s="250">
        <v>2.5</v>
      </c>
      <c r="DS40" s="251">
        <v>1.7</v>
      </c>
      <c r="DT40" s="251"/>
      <c r="DU40" s="252"/>
      <c r="DV40" s="216"/>
      <c r="DW40" s="253">
        <v>1.9</v>
      </c>
      <c r="DX40" s="254">
        <v>1.5</v>
      </c>
      <c r="DY40" s="254"/>
      <c r="DZ40" s="255"/>
      <c r="EA40" s="216"/>
      <c r="EB40" s="256">
        <v>2.6</v>
      </c>
      <c r="EC40" s="257">
        <v>1.2</v>
      </c>
      <c r="ED40" s="257"/>
      <c r="EE40" s="258"/>
    </row>
    <row r="41" spans="1:135" x14ac:dyDescent="0.3">
      <c r="A41" s="20">
        <f t="shared" si="1"/>
        <v>60337</v>
      </c>
      <c r="B41" s="456" t="s">
        <v>301</v>
      </c>
      <c r="C41" s="457" t="s">
        <v>55</v>
      </c>
      <c r="D41" s="457" t="s">
        <v>39</v>
      </c>
      <c r="E41" s="457" t="s">
        <v>304</v>
      </c>
      <c r="F41" s="223">
        <v>1</v>
      </c>
      <c r="G41" s="183">
        <v>3</v>
      </c>
      <c r="H41" s="183">
        <v>1</v>
      </c>
      <c r="I41" s="183">
        <v>1</v>
      </c>
      <c r="J41" s="183">
        <v>1</v>
      </c>
      <c r="K41" s="183">
        <v>2.5</v>
      </c>
      <c r="L41" s="183"/>
      <c r="M41" s="183"/>
      <c r="N41" s="183"/>
      <c r="O41" s="224"/>
      <c r="P41" s="167">
        <v>0</v>
      </c>
      <c r="Q41" s="223">
        <v>1</v>
      </c>
      <c r="R41" s="225">
        <v>1</v>
      </c>
      <c r="S41" s="225">
        <v>1</v>
      </c>
      <c r="T41" s="168">
        <v>1</v>
      </c>
      <c r="U41" s="168"/>
      <c r="V41" s="168"/>
      <c r="W41" s="166"/>
      <c r="X41" s="183">
        <v>5</v>
      </c>
      <c r="Y41" s="169">
        <v>0</v>
      </c>
      <c r="Z41" s="170"/>
      <c r="AB41" s="223">
        <v>1</v>
      </c>
      <c r="AC41" s="183">
        <v>5</v>
      </c>
      <c r="AD41" s="183"/>
      <c r="AE41" s="183"/>
      <c r="AF41" s="183"/>
      <c r="AG41" s="183"/>
      <c r="AH41" s="183"/>
      <c r="AI41" s="183"/>
      <c r="AJ41" s="183"/>
      <c r="AK41" s="226"/>
      <c r="AL41" s="227"/>
      <c r="AM41" s="223">
        <v>0</v>
      </c>
      <c r="AN41" s="225"/>
      <c r="AO41" s="225"/>
      <c r="AP41" s="168"/>
      <c r="AQ41" s="168"/>
      <c r="AR41" s="168"/>
      <c r="AS41" s="166"/>
      <c r="AT41" s="183">
        <v>5</v>
      </c>
      <c r="AU41" s="169">
        <v>0</v>
      </c>
      <c r="AV41" s="173"/>
      <c r="AX41" s="228"/>
      <c r="AY41" s="229"/>
      <c r="AZ41" s="229"/>
      <c r="BA41" s="229"/>
      <c r="BB41" s="229"/>
      <c r="BC41" s="230"/>
      <c r="BE41" s="231">
        <v>1</v>
      </c>
      <c r="BF41" s="183">
        <v>1</v>
      </c>
      <c r="BG41" s="183">
        <v>1</v>
      </c>
      <c r="BH41" s="183"/>
      <c r="BI41" s="183"/>
      <c r="BJ41" s="183"/>
      <c r="BK41" s="183"/>
      <c r="BL41" s="183"/>
      <c r="BM41" s="183"/>
      <c r="BN41" s="226"/>
      <c r="BO41" s="227"/>
      <c r="BP41" s="223">
        <v>1</v>
      </c>
      <c r="BQ41" s="225"/>
      <c r="BR41" s="225"/>
      <c r="BS41" s="168"/>
      <c r="BT41" s="168"/>
      <c r="BU41" s="168"/>
      <c r="BV41" s="166"/>
      <c r="BW41" s="183">
        <v>5</v>
      </c>
      <c r="BX41" s="169">
        <v>0</v>
      </c>
      <c r="BY41" s="184"/>
      <c r="CA41" s="185">
        <v>1.7</v>
      </c>
      <c r="CB41" s="232" t="s">
        <v>426</v>
      </c>
      <c r="CC41" s="187"/>
      <c r="CD41" s="188">
        <v>1.7</v>
      </c>
      <c r="CE41" s="233" t="s">
        <v>426</v>
      </c>
      <c r="CF41" s="190"/>
      <c r="CG41" s="191">
        <v>1.3</v>
      </c>
      <c r="CH41" s="234" t="s">
        <v>426</v>
      </c>
      <c r="CI41" s="190"/>
      <c r="CJ41" s="235">
        <v>1.6</v>
      </c>
      <c r="CL41" s="236"/>
      <c r="CM41" s="237"/>
      <c r="CN41" s="238"/>
      <c r="CO41">
        <v>0</v>
      </c>
      <c r="CP41" s="239"/>
      <c r="CQ41" s="240"/>
      <c r="CR41" s="240"/>
      <c r="CS41" s="240"/>
      <c r="CT41" s="241"/>
      <c r="CU41" s="242">
        <v>0</v>
      </c>
      <c r="CW41" s="243"/>
      <c r="CX41" s="244">
        <v>0</v>
      </c>
      <c r="CY41" s="202">
        <v>0</v>
      </c>
      <c r="CZ41" s="245">
        <v>0</v>
      </c>
      <c r="DA41" s="204"/>
      <c r="DB41" s="243"/>
      <c r="DC41" s="244">
        <v>0</v>
      </c>
      <c r="DD41" s="202">
        <v>0</v>
      </c>
      <c r="DE41" s="246">
        <v>0</v>
      </c>
      <c r="DF41" s="190"/>
      <c r="DG41" s="243"/>
      <c r="DH41" s="202">
        <v>0</v>
      </c>
      <c r="DI41" s="202">
        <v>0</v>
      </c>
      <c r="DJ41" s="246">
        <v>0</v>
      </c>
      <c r="DK41" s="209"/>
      <c r="DL41" s="247"/>
      <c r="DM41" s="248"/>
      <c r="DN41" s="248"/>
      <c r="DO41" s="249"/>
      <c r="DR41" s="250">
        <v>2.5</v>
      </c>
      <c r="DS41" s="251">
        <v>1.7</v>
      </c>
      <c r="DT41" s="251"/>
      <c r="DU41" s="252"/>
      <c r="DV41" s="216"/>
      <c r="DW41" s="253">
        <v>1.9</v>
      </c>
      <c r="DX41" s="254">
        <v>1.5</v>
      </c>
      <c r="DY41" s="254"/>
      <c r="DZ41" s="255"/>
      <c r="EA41" s="216"/>
      <c r="EB41" s="256">
        <v>1.9</v>
      </c>
      <c r="EC41" s="257">
        <v>1.2</v>
      </c>
      <c r="ED41" s="257"/>
      <c r="EE41" s="258"/>
    </row>
    <row r="42" spans="1:135" x14ac:dyDescent="0.3">
      <c r="A42" s="20">
        <f t="shared" si="1"/>
        <v>60338</v>
      </c>
      <c r="B42" s="456" t="s">
        <v>132</v>
      </c>
      <c r="C42" s="457" t="s">
        <v>37</v>
      </c>
      <c r="D42" s="457" t="s">
        <v>137</v>
      </c>
      <c r="E42" s="457" t="s">
        <v>164</v>
      </c>
      <c r="F42" s="223">
        <v>5</v>
      </c>
      <c r="G42" s="183">
        <v>3</v>
      </c>
      <c r="H42" s="183">
        <v>3.5</v>
      </c>
      <c r="I42" s="183">
        <v>5</v>
      </c>
      <c r="J42" s="183">
        <v>4.5</v>
      </c>
      <c r="K42" s="183">
        <v>1</v>
      </c>
      <c r="L42" s="183"/>
      <c r="M42" s="183"/>
      <c r="N42" s="183"/>
      <c r="O42" s="224"/>
      <c r="P42" s="167">
        <v>0</v>
      </c>
      <c r="Q42" s="223">
        <v>3.7</v>
      </c>
      <c r="R42" s="225">
        <v>2.5</v>
      </c>
      <c r="S42" s="225">
        <v>4</v>
      </c>
      <c r="T42" s="168">
        <v>4.5</v>
      </c>
      <c r="U42" s="168"/>
      <c r="V42" s="168"/>
      <c r="W42" s="166"/>
      <c r="X42" s="183">
        <v>5</v>
      </c>
      <c r="Y42" s="169">
        <v>0</v>
      </c>
      <c r="Z42" s="170"/>
      <c r="AB42" s="223">
        <v>1</v>
      </c>
      <c r="AC42" s="183">
        <v>5</v>
      </c>
      <c r="AD42" s="183"/>
      <c r="AE42" s="183"/>
      <c r="AF42" s="183"/>
      <c r="AG42" s="183"/>
      <c r="AH42" s="183"/>
      <c r="AI42" s="183"/>
      <c r="AJ42" s="183"/>
      <c r="AK42" s="226"/>
      <c r="AL42" s="227"/>
      <c r="AM42" s="223">
        <v>0</v>
      </c>
      <c r="AN42" s="225"/>
      <c r="AO42" s="225"/>
      <c r="AP42" s="168"/>
      <c r="AQ42" s="168"/>
      <c r="AR42" s="168"/>
      <c r="AS42" s="166"/>
      <c r="AT42" s="183">
        <v>5</v>
      </c>
      <c r="AU42" s="169">
        <v>0</v>
      </c>
      <c r="AV42" s="173"/>
      <c r="AX42" s="228"/>
      <c r="AY42" s="229"/>
      <c r="AZ42" s="229"/>
      <c r="BA42" s="229"/>
      <c r="BB42" s="229"/>
      <c r="BC42" s="230"/>
      <c r="BE42" s="271">
        <v>1</v>
      </c>
      <c r="BF42" s="183">
        <v>5</v>
      </c>
      <c r="BG42" s="183">
        <v>1</v>
      </c>
      <c r="BH42" s="183"/>
      <c r="BI42" s="183"/>
      <c r="BJ42" s="183"/>
      <c r="BK42" s="183"/>
      <c r="BL42" s="183"/>
      <c r="BM42" s="183"/>
      <c r="BN42" s="226"/>
      <c r="BO42" s="227"/>
      <c r="BP42" s="223">
        <v>5</v>
      </c>
      <c r="BQ42" s="225"/>
      <c r="BR42" s="225"/>
      <c r="BS42" s="168"/>
      <c r="BT42" s="168"/>
      <c r="BU42" s="168"/>
      <c r="BV42" s="166"/>
      <c r="BW42" s="183">
        <v>5</v>
      </c>
      <c r="BX42" s="169">
        <v>0</v>
      </c>
      <c r="BY42" s="184"/>
      <c r="CA42" s="185">
        <v>3.8</v>
      </c>
      <c r="CB42" s="232" t="s">
        <v>424</v>
      </c>
      <c r="CC42" s="187"/>
      <c r="CD42" s="188">
        <v>1.7</v>
      </c>
      <c r="CE42" s="233" t="s">
        <v>426</v>
      </c>
      <c r="CF42" s="190"/>
      <c r="CG42" s="191">
        <v>3.4</v>
      </c>
      <c r="CH42" s="234" t="s">
        <v>430</v>
      </c>
      <c r="CI42" s="190"/>
      <c r="CJ42" s="235">
        <v>3.3</v>
      </c>
      <c r="CL42" s="236"/>
      <c r="CM42" s="237"/>
      <c r="CN42" s="238"/>
      <c r="CO42">
        <v>0</v>
      </c>
      <c r="CP42" s="239"/>
      <c r="CQ42" s="240"/>
      <c r="CR42" s="240"/>
      <c r="CS42" s="240"/>
      <c r="CT42" s="241"/>
      <c r="CU42" s="242">
        <v>0</v>
      </c>
      <c r="CW42" s="243"/>
      <c r="CX42" s="244">
        <v>0</v>
      </c>
      <c r="CY42" s="202">
        <v>0</v>
      </c>
      <c r="CZ42" s="245">
        <v>0</v>
      </c>
      <c r="DA42" s="204"/>
      <c r="DB42" s="243"/>
      <c r="DC42" s="244">
        <v>0</v>
      </c>
      <c r="DD42" s="202">
        <v>0</v>
      </c>
      <c r="DE42" s="246">
        <v>0</v>
      </c>
      <c r="DF42" s="190"/>
      <c r="DG42" s="243"/>
      <c r="DH42" s="202">
        <v>0</v>
      </c>
      <c r="DI42" s="202">
        <v>0</v>
      </c>
      <c r="DJ42" s="246">
        <v>0</v>
      </c>
      <c r="DK42" s="209"/>
      <c r="DL42" s="247"/>
      <c r="DM42" s="248"/>
      <c r="DN42" s="248"/>
      <c r="DO42" s="249"/>
      <c r="DR42" s="250">
        <v>3.5</v>
      </c>
      <c r="DS42" s="251">
        <v>3.8</v>
      </c>
      <c r="DT42" s="251"/>
      <c r="DU42" s="252"/>
      <c r="DV42" s="216"/>
      <c r="DW42" s="253">
        <v>4.0999999999999996</v>
      </c>
      <c r="DX42" s="254">
        <v>1.5</v>
      </c>
      <c r="DY42" s="254"/>
      <c r="DZ42" s="255"/>
      <c r="EA42" s="216"/>
      <c r="EB42" s="256">
        <v>4.2</v>
      </c>
      <c r="EC42" s="257">
        <v>3.3</v>
      </c>
      <c r="ED42" s="257"/>
      <c r="EE42" s="258"/>
    </row>
    <row r="43" spans="1:135" x14ac:dyDescent="0.3">
      <c r="A43" s="20">
        <f t="shared" si="1"/>
        <v>60339</v>
      </c>
      <c r="B43" s="456" t="s">
        <v>158</v>
      </c>
      <c r="C43" s="457" t="s">
        <v>34</v>
      </c>
      <c r="D43" s="457" t="s">
        <v>22</v>
      </c>
      <c r="E43" s="457" t="s">
        <v>138</v>
      </c>
      <c r="F43" s="223">
        <v>4.5999999999999996</v>
      </c>
      <c r="G43" s="183">
        <v>3</v>
      </c>
      <c r="H43" s="183">
        <v>2</v>
      </c>
      <c r="I43" s="183">
        <v>4</v>
      </c>
      <c r="J43" s="272">
        <v>1</v>
      </c>
      <c r="K43" s="183">
        <v>2.5</v>
      </c>
      <c r="L43" s="183"/>
      <c r="M43" s="183"/>
      <c r="N43" s="183"/>
      <c r="O43" s="224"/>
      <c r="P43" s="167">
        <v>0</v>
      </c>
      <c r="Q43" s="223">
        <v>4</v>
      </c>
      <c r="R43" s="225">
        <v>5</v>
      </c>
      <c r="S43" s="225">
        <v>1</v>
      </c>
      <c r="T43" s="168">
        <v>4</v>
      </c>
      <c r="U43" s="168"/>
      <c r="V43" s="168"/>
      <c r="W43" s="166"/>
      <c r="X43" s="183">
        <v>5</v>
      </c>
      <c r="Y43" s="169">
        <v>0</v>
      </c>
      <c r="Z43" s="170"/>
      <c r="AB43" s="223">
        <v>5</v>
      </c>
      <c r="AC43" s="183">
        <v>1</v>
      </c>
      <c r="AD43" s="183"/>
      <c r="AE43" s="183"/>
      <c r="AF43" s="183"/>
      <c r="AG43" s="183"/>
      <c r="AH43" s="183"/>
      <c r="AI43" s="183"/>
      <c r="AJ43" s="183"/>
      <c r="AK43" s="226"/>
      <c r="AL43" s="227"/>
      <c r="AM43" s="223">
        <v>0</v>
      </c>
      <c r="AN43" s="225"/>
      <c r="AO43" s="225"/>
      <c r="AP43" s="168"/>
      <c r="AQ43" s="168"/>
      <c r="AR43" s="168"/>
      <c r="AS43" s="166"/>
      <c r="AT43" s="183">
        <v>5</v>
      </c>
      <c r="AU43" s="169">
        <v>0</v>
      </c>
      <c r="AV43" s="173"/>
      <c r="AX43" s="228"/>
      <c r="AY43" s="229"/>
      <c r="AZ43" s="229"/>
      <c r="BA43" s="229"/>
      <c r="BB43" s="229"/>
      <c r="BC43" s="230"/>
      <c r="BE43" s="231">
        <v>1</v>
      </c>
      <c r="BF43" s="183">
        <v>4</v>
      </c>
      <c r="BG43" s="183">
        <v>1</v>
      </c>
      <c r="BH43" s="183"/>
      <c r="BI43" s="183"/>
      <c r="BJ43" s="183"/>
      <c r="BK43" s="183"/>
      <c r="BL43" s="183"/>
      <c r="BM43" s="183"/>
      <c r="BN43" s="226"/>
      <c r="BO43" s="227"/>
      <c r="BP43" s="223">
        <v>1</v>
      </c>
      <c r="BQ43" s="225"/>
      <c r="BR43" s="225"/>
      <c r="BS43" s="168"/>
      <c r="BT43" s="168"/>
      <c r="BU43" s="168"/>
      <c r="BV43" s="166"/>
      <c r="BW43" s="183">
        <v>5</v>
      </c>
      <c r="BX43" s="169">
        <v>0</v>
      </c>
      <c r="BY43" s="184"/>
      <c r="CA43" s="185">
        <v>3.4</v>
      </c>
      <c r="CB43" s="232" t="s">
        <v>424</v>
      </c>
      <c r="CC43" s="187"/>
      <c r="CD43" s="188">
        <v>1.7</v>
      </c>
      <c r="CE43" s="233" t="s">
        <v>426</v>
      </c>
      <c r="CF43" s="190"/>
      <c r="CG43" s="191">
        <v>1.7</v>
      </c>
      <c r="CH43" s="234" t="s">
        <v>426</v>
      </c>
      <c r="CI43" s="190"/>
      <c r="CJ43" s="235">
        <v>2.7</v>
      </c>
      <c r="CL43" s="236"/>
      <c r="CM43" s="237"/>
      <c r="CN43" s="238"/>
      <c r="CO43">
        <v>0</v>
      </c>
      <c r="CP43" s="239"/>
      <c r="CQ43" s="240"/>
      <c r="CR43" s="240"/>
      <c r="CS43" s="240"/>
      <c r="CT43" s="241"/>
      <c r="CU43" s="242">
        <v>0</v>
      </c>
      <c r="CW43" s="243"/>
      <c r="CX43" s="244">
        <v>0</v>
      </c>
      <c r="CY43" s="202">
        <v>0</v>
      </c>
      <c r="CZ43" s="245">
        <v>0</v>
      </c>
      <c r="DA43" s="204"/>
      <c r="DB43" s="243"/>
      <c r="DC43" s="244">
        <v>0</v>
      </c>
      <c r="DD43" s="202">
        <v>0</v>
      </c>
      <c r="DE43" s="246">
        <v>0</v>
      </c>
      <c r="DF43" s="190"/>
      <c r="DG43" s="243"/>
      <c r="DH43" s="202">
        <v>0</v>
      </c>
      <c r="DI43" s="202">
        <v>0</v>
      </c>
      <c r="DJ43" s="246">
        <v>0</v>
      </c>
      <c r="DK43" s="209"/>
      <c r="DL43" s="247"/>
      <c r="DM43" s="248"/>
      <c r="DN43" s="248"/>
      <c r="DO43" s="249"/>
      <c r="DR43" s="250">
        <v>3.2</v>
      </c>
      <c r="DS43" s="251">
        <v>3.4</v>
      </c>
      <c r="DT43" s="251"/>
      <c r="DU43" s="252"/>
      <c r="DV43" s="216"/>
      <c r="DW43" s="253">
        <v>3</v>
      </c>
      <c r="DX43" s="254">
        <v>0.7</v>
      </c>
      <c r="DY43" s="254"/>
      <c r="DZ43" s="255"/>
      <c r="EA43" s="216"/>
      <c r="EB43" s="256">
        <v>2.7</v>
      </c>
      <c r="EC43" s="257">
        <v>1.6</v>
      </c>
      <c r="ED43" s="257"/>
      <c r="EE43" s="258"/>
    </row>
    <row r="44" spans="1:135" x14ac:dyDescent="0.3">
      <c r="A44" s="20">
        <f t="shared" si="1"/>
        <v>60340</v>
      </c>
      <c r="B44" s="456" t="s">
        <v>305</v>
      </c>
      <c r="C44" s="457" t="s">
        <v>49</v>
      </c>
      <c r="D44" s="457" t="s">
        <v>33</v>
      </c>
      <c r="E44" s="457">
        <v>0</v>
      </c>
      <c r="F44" s="223">
        <v>1</v>
      </c>
      <c r="G44" s="183">
        <v>5</v>
      </c>
      <c r="H44" s="183">
        <v>1</v>
      </c>
      <c r="I44" s="183">
        <v>1</v>
      </c>
      <c r="J44" s="183">
        <v>1</v>
      </c>
      <c r="K44" s="183">
        <v>1</v>
      </c>
      <c r="L44" s="272"/>
      <c r="M44" s="183"/>
      <c r="N44" s="183"/>
      <c r="O44" s="224"/>
      <c r="P44" s="167">
        <v>0</v>
      </c>
      <c r="Q44" s="223">
        <v>1</v>
      </c>
      <c r="R44" s="225">
        <v>1</v>
      </c>
      <c r="S44" s="225">
        <v>1</v>
      </c>
      <c r="T44" s="168">
        <v>1</v>
      </c>
      <c r="U44" s="168"/>
      <c r="V44" s="168"/>
      <c r="W44" s="166"/>
      <c r="X44" s="183">
        <v>5</v>
      </c>
      <c r="Y44" s="169">
        <v>0</v>
      </c>
      <c r="Z44" s="170"/>
      <c r="AB44" s="223">
        <v>1</v>
      </c>
      <c r="AC44" s="183">
        <v>1</v>
      </c>
      <c r="AD44" s="183"/>
      <c r="AE44" s="183"/>
      <c r="AF44" s="183"/>
      <c r="AG44" s="183"/>
      <c r="AH44" s="183"/>
      <c r="AI44" s="183"/>
      <c r="AJ44" s="183"/>
      <c r="AK44" s="226"/>
      <c r="AL44" s="227"/>
      <c r="AM44" s="223">
        <v>0</v>
      </c>
      <c r="AN44" s="225"/>
      <c r="AO44" s="225"/>
      <c r="AP44" s="168"/>
      <c r="AQ44" s="168"/>
      <c r="AR44" s="168"/>
      <c r="AS44" s="166"/>
      <c r="AT44" s="183">
        <v>5</v>
      </c>
      <c r="AU44" s="169">
        <v>0</v>
      </c>
      <c r="AV44" s="173"/>
      <c r="AX44" s="228"/>
      <c r="AY44" s="229"/>
      <c r="AZ44" s="229"/>
      <c r="BA44" s="229"/>
      <c r="BB44" s="229"/>
      <c r="BC44" s="230"/>
      <c r="BE44" s="231">
        <v>1</v>
      </c>
      <c r="BF44" s="183">
        <v>4.5</v>
      </c>
      <c r="BG44" s="183">
        <v>1</v>
      </c>
      <c r="BH44" s="183"/>
      <c r="BI44" s="183"/>
      <c r="BJ44" s="183"/>
      <c r="BK44" s="183"/>
      <c r="BL44" s="183"/>
      <c r="BM44" s="183"/>
      <c r="BN44" s="226"/>
      <c r="BO44" s="227"/>
      <c r="BP44" s="223">
        <v>1</v>
      </c>
      <c r="BQ44" s="225"/>
      <c r="BR44" s="225"/>
      <c r="BS44" s="168"/>
      <c r="BT44" s="168"/>
      <c r="BU44" s="168"/>
      <c r="BV44" s="166"/>
      <c r="BW44" s="183">
        <v>5</v>
      </c>
      <c r="BX44" s="169">
        <v>0</v>
      </c>
      <c r="BY44" s="184"/>
      <c r="CA44" s="185">
        <v>1.7</v>
      </c>
      <c r="CB44" s="232" t="s">
        <v>426</v>
      </c>
      <c r="CC44" s="187"/>
      <c r="CD44" s="188">
        <v>0.9</v>
      </c>
      <c r="CE44" s="233" t="s">
        <v>426</v>
      </c>
      <c r="CF44" s="190"/>
      <c r="CG44" s="191">
        <v>1.8</v>
      </c>
      <c r="CH44" s="234" t="s">
        <v>426</v>
      </c>
      <c r="CI44" s="190"/>
      <c r="CJ44" s="235">
        <v>1.6</v>
      </c>
      <c r="CL44" s="236"/>
      <c r="CM44" s="237"/>
      <c r="CN44" s="238"/>
      <c r="CO44">
        <v>0</v>
      </c>
      <c r="CP44" s="239"/>
      <c r="CQ44" s="240"/>
      <c r="CR44" s="240"/>
      <c r="CS44" s="240"/>
      <c r="CT44" s="241"/>
      <c r="CU44" s="242">
        <v>0</v>
      </c>
      <c r="CW44" s="243"/>
      <c r="CX44" s="244">
        <v>0</v>
      </c>
      <c r="CY44" s="202">
        <v>0</v>
      </c>
      <c r="CZ44" s="245">
        <v>0</v>
      </c>
      <c r="DA44" s="204"/>
      <c r="DB44" s="243"/>
      <c r="DC44" s="244">
        <v>0</v>
      </c>
      <c r="DD44" s="202">
        <v>0</v>
      </c>
      <c r="DE44" s="246">
        <v>0</v>
      </c>
      <c r="DF44" s="190"/>
      <c r="DG44" s="243"/>
      <c r="DH44" s="202">
        <v>0</v>
      </c>
      <c r="DI44" s="202">
        <v>0</v>
      </c>
      <c r="DJ44" s="246">
        <v>0</v>
      </c>
      <c r="DK44" s="209"/>
      <c r="DL44" s="247"/>
      <c r="DM44" s="248"/>
      <c r="DN44" s="248"/>
      <c r="DO44" s="249"/>
      <c r="DR44" s="250">
        <v>2.6</v>
      </c>
      <c r="DS44" s="251">
        <v>1.7</v>
      </c>
      <c r="DT44" s="251"/>
      <c r="DU44" s="252"/>
      <c r="DV44" s="216"/>
      <c r="DW44" s="253">
        <v>1.8</v>
      </c>
      <c r="DX44" s="254">
        <v>0.7</v>
      </c>
      <c r="DY44" s="254"/>
      <c r="DZ44" s="255"/>
      <c r="EA44" s="216"/>
      <c r="EB44" s="256">
        <v>1.8</v>
      </c>
      <c r="EC44" s="257">
        <v>1.6</v>
      </c>
      <c r="ED44" s="257"/>
      <c r="EE44" s="258"/>
    </row>
    <row r="45" spans="1:135" x14ac:dyDescent="0.3">
      <c r="A45" s="20">
        <f t="shared" si="1"/>
        <v>60341</v>
      </c>
      <c r="B45" s="21">
        <v>0</v>
      </c>
      <c r="C45" s="21">
        <v>0</v>
      </c>
      <c r="D45" s="21">
        <v>0</v>
      </c>
      <c r="E45" s="458">
        <v>0</v>
      </c>
      <c r="F45" s="223"/>
      <c r="G45" s="183"/>
      <c r="H45" s="183"/>
      <c r="I45" s="183"/>
      <c r="J45" s="183"/>
      <c r="K45" s="183"/>
      <c r="L45" s="183"/>
      <c r="M45" s="183"/>
      <c r="N45" s="183"/>
      <c r="O45" s="224"/>
      <c r="P45" s="167">
        <v>0</v>
      </c>
      <c r="Q45" s="223"/>
      <c r="R45" s="225"/>
      <c r="S45" s="225"/>
      <c r="T45" s="168"/>
      <c r="U45" s="168"/>
      <c r="V45" s="168"/>
      <c r="W45" s="166"/>
      <c r="X45" s="183">
        <v>0</v>
      </c>
      <c r="Y45" s="169">
        <v>0</v>
      </c>
      <c r="Z45" s="170"/>
      <c r="AB45" s="223"/>
      <c r="AC45" s="183"/>
      <c r="AD45" s="183"/>
      <c r="AE45" s="183"/>
      <c r="AF45" s="183"/>
      <c r="AG45" s="183"/>
      <c r="AH45" s="183"/>
      <c r="AI45" s="183"/>
      <c r="AJ45" s="183"/>
      <c r="AK45" s="226"/>
      <c r="AL45" s="227"/>
      <c r="AM45" s="223">
        <v>0</v>
      </c>
      <c r="AN45" s="225"/>
      <c r="AO45" s="225"/>
      <c r="AP45" s="168"/>
      <c r="AQ45" s="168"/>
      <c r="AR45" s="168"/>
      <c r="AS45" s="166"/>
      <c r="AT45" s="183">
        <v>0</v>
      </c>
      <c r="AU45" s="169">
        <v>0</v>
      </c>
      <c r="AV45" s="173"/>
      <c r="AX45" s="228"/>
      <c r="AY45" s="229"/>
      <c r="AZ45" s="229"/>
      <c r="BA45" s="229"/>
      <c r="BB45" s="229"/>
      <c r="BC45" s="230"/>
      <c r="BE45" s="231"/>
      <c r="BF45" s="183"/>
      <c r="BG45" s="183"/>
      <c r="BH45" s="183"/>
      <c r="BI45" s="183"/>
      <c r="BJ45" s="183"/>
      <c r="BK45" s="183"/>
      <c r="BL45" s="183"/>
      <c r="BM45" s="183"/>
      <c r="BN45" s="226"/>
      <c r="BO45" s="227"/>
      <c r="BP45" s="223"/>
      <c r="BQ45" s="225"/>
      <c r="BR45" s="225"/>
      <c r="BS45" s="168"/>
      <c r="BT45" s="168"/>
      <c r="BU45" s="168"/>
      <c r="BV45" s="166"/>
      <c r="BW45" s="183">
        <v>0</v>
      </c>
      <c r="BX45" s="169">
        <v>0</v>
      </c>
      <c r="BY45" s="184"/>
      <c r="CA45" s="185">
        <v>0</v>
      </c>
      <c r="CB45" s="232">
        <v>0</v>
      </c>
      <c r="CC45" s="187"/>
      <c r="CD45" s="188">
        <v>0</v>
      </c>
      <c r="CE45" s="233">
        <v>0</v>
      </c>
      <c r="CF45" s="190"/>
      <c r="CG45" s="191">
        <v>0</v>
      </c>
      <c r="CH45" s="234">
        <v>0</v>
      </c>
      <c r="CI45" s="190"/>
      <c r="CJ45" s="235">
        <v>0</v>
      </c>
      <c r="CL45" s="236"/>
      <c r="CM45" s="237"/>
      <c r="CN45" s="238"/>
      <c r="CO45">
        <v>0</v>
      </c>
      <c r="CP45" s="239"/>
      <c r="CQ45" s="240"/>
      <c r="CR45" s="240"/>
      <c r="CS45" s="240"/>
      <c r="CT45" s="241"/>
      <c r="CU45" s="242">
        <v>0</v>
      </c>
      <c r="CW45" s="243"/>
      <c r="CX45" s="244">
        <v>0</v>
      </c>
      <c r="CY45" s="202">
        <v>0</v>
      </c>
      <c r="CZ45" s="245">
        <v>0</v>
      </c>
      <c r="DA45" s="204"/>
      <c r="DB45" s="243"/>
      <c r="DC45" s="244">
        <v>0</v>
      </c>
      <c r="DD45" s="202">
        <v>0</v>
      </c>
      <c r="DE45" s="246">
        <v>0</v>
      </c>
      <c r="DF45" s="190"/>
      <c r="DG45" s="243"/>
      <c r="DH45" s="202">
        <v>0</v>
      </c>
      <c r="DI45" s="202">
        <v>0</v>
      </c>
      <c r="DJ45" s="246">
        <v>0</v>
      </c>
      <c r="DK45" s="209"/>
      <c r="DL45" s="247"/>
      <c r="DM45" s="248"/>
      <c r="DN45" s="248"/>
      <c r="DO45" s="249"/>
      <c r="DR45" s="250">
        <v>0</v>
      </c>
      <c r="DS45" s="251">
        <v>0</v>
      </c>
      <c r="DT45" s="251"/>
      <c r="DU45" s="252"/>
      <c r="DV45" s="216"/>
      <c r="DW45" s="253">
        <v>0</v>
      </c>
      <c r="DX45" s="254">
        <v>0</v>
      </c>
      <c r="DY45" s="254"/>
      <c r="DZ45" s="255"/>
      <c r="EA45" s="216"/>
      <c r="EB45" s="256">
        <v>0</v>
      </c>
      <c r="EC45" s="257">
        <v>0</v>
      </c>
      <c r="ED45" s="257"/>
      <c r="EE45" s="258"/>
    </row>
    <row r="46" spans="1:135" x14ac:dyDescent="0.3">
      <c r="A46" s="20">
        <f t="shared" si="1"/>
        <v>60342</v>
      </c>
      <c r="B46" s="21">
        <v>0</v>
      </c>
      <c r="C46" s="21">
        <v>0</v>
      </c>
      <c r="D46" s="21">
        <v>0</v>
      </c>
      <c r="E46" s="458">
        <v>0</v>
      </c>
      <c r="F46" s="223"/>
      <c r="G46" s="183"/>
      <c r="H46" s="183"/>
      <c r="I46" s="183"/>
      <c r="J46" s="183"/>
      <c r="K46" s="183"/>
      <c r="L46" s="183"/>
      <c r="M46" s="183"/>
      <c r="N46" s="183"/>
      <c r="O46" s="224"/>
      <c r="P46" s="167">
        <v>0</v>
      </c>
      <c r="Q46" s="223"/>
      <c r="R46" s="225"/>
      <c r="S46" s="225"/>
      <c r="T46" s="168"/>
      <c r="U46" s="168"/>
      <c r="V46" s="168"/>
      <c r="W46" s="166"/>
      <c r="X46" s="183">
        <v>0</v>
      </c>
      <c r="Y46" s="169">
        <v>0</v>
      </c>
      <c r="Z46" s="170"/>
      <c r="AB46" s="223"/>
      <c r="AC46" s="183"/>
      <c r="AD46" s="183"/>
      <c r="AE46" s="183"/>
      <c r="AF46" s="183"/>
      <c r="AG46" s="183"/>
      <c r="AH46" s="183"/>
      <c r="AI46" s="183"/>
      <c r="AJ46" s="183"/>
      <c r="AK46" s="226"/>
      <c r="AL46" s="227"/>
      <c r="AM46" s="223">
        <v>0</v>
      </c>
      <c r="AN46" s="225"/>
      <c r="AO46" s="225"/>
      <c r="AP46" s="168"/>
      <c r="AQ46" s="168"/>
      <c r="AR46" s="168"/>
      <c r="AS46" s="166"/>
      <c r="AT46" s="183">
        <v>0</v>
      </c>
      <c r="AU46" s="169">
        <v>0</v>
      </c>
      <c r="AV46" s="173"/>
      <c r="AX46" s="228"/>
      <c r="AY46" s="229"/>
      <c r="AZ46" s="229"/>
      <c r="BA46" s="229"/>
      <c r="BB46" s="229"/>
      <c r="BC46" s="230"/>
      <c r="BE46" s="231"/>
      <c r="BF46" s="183"/>
      <c r="BG46" s="183"/>
      <c r="BH46" s="183"/>
      <c r="BI46" s="183"/>
      <c r="BJ46" s="183"/>
      <c r="BK46" s="183"/>
      <c r="BL46" s="183"/>
      <c r="BM46" s="183"/>
      <c r="BN46" s="226"/>
      <c r="BO46" s="227"/>
      <c r="BP46" s="223"/>
      <c r="BQ46" s="225"/>
      <c r="BR46" s="225"/>
      <c r="BS46" s="168"/>
      <c r="BT46" s="168"/>
      <c r="BU46" s="168"/>
      <c r="BV46" s="166"/>
      <c r="BW46" s="183">
        <v>0</v>
      </c>
      <c r="BX46" s="169">
        <v>0</v>
      </c>
      <c r="BY46" s="184"/>
      <c r="CA46" s="185">
        <v>0</v>
      </c>
      <c r="CB46" s="232">
        <v>0</v>
      </c>
      <c r="CC46" s="187"/>
      <c r="CD46" s="188">
        <v>0</v>
      </c>
      <c r="CE46" s="233">
        <v>0</v>
      </c>
      <c r="CF46" s="190"/>
      <c r="CG46" s="191">
        <v>0</v>
      </c>
      <c r="CH46" s="234">
        <v>0</v>
      </c>
      <c r="CI46" s="190"/>
      <c r="CJ46" s="235">
        <v>0</v>
      </c>
      <c r="CL46" s="236"/>
      <c r="CM46" s="237"/>
      <c r="CN46" s="238"/>
      <c r="CO46">
        <v>0</v>
      </c>
      <c r="CP46" s="239"/>
      <c r="CQ46" s="240"/>
      <c r="CR46" s="240"/>
      <c r="CS46" s="240"/>
      <c r="CT46" s="241"/>
      <c r="CU46" s="242">
        <v>0</v>
      </c>
      <c r="CW46" s="243"/>
      <c r="CX46" s="244">
        <v>0</v>
      </c>
      <c r="CY46" s="202">
        <v>0</v>
      </c>
      <c r="CZ46" s="245">
        <v>0</v>
      </c>
      <c r="DA46" s="204"/>
      <c r="DB46" s="243"/>
      <c r="DC46" s="244">
        <v>0</v>
      </c>
      <c r="DD46" s="202">
        <v>0</v>
      </c>
      <c r="DE46" s="246">
        <v>0</v>
      </c>
      <c r="DF46" s="190"/>
      <c r="DG46" s="243"/>
      <c r="DH46" s="202">
        <v>0</v>
      </c>
      <c r="DI46" s="202">
        <v>0</v>
      </c>
      <c r="DJ46" s="246">
        <v>0</v>
      </c>
      <c r="DK46" s="209"/>
      <c r="DL46" s="247"/>
      <c r="DM46" s="248"/>
      <c r="DN46" s="248"/>
      <c r="DO46" s="249"/>
      <c r="DR46" s="250">
        <v>0</v>
      </c>
      <c r="DS46" s="251">
        <v>0</v>
      </c>
      <c r="DT46" s="251"/>
      <c r="DU46" s="252"/>
      <c r="DV46" s="216"/>
      <c r="DW46" s="253">
        <v>0</v>
      </c>
      <c r="DX46" s="254">
        <v>0</v>
      </c>
      <c r="DY46" s="254"/>
      <c r="DZ46" s="255"/>
      <c r="EA46" s="216"/>
      <c r="EB46" s="256">
        <v>0</v>
      </c>
      <c r="EC46" s="257">
        <v>0</v>
      </c>
      <c r="ED46" s="257"/>
      <c r="EE46" s="258"/>
    </row>
    <row r="47" spans="1:135" x14ac:dyDescent="0.3">
      <c r="A47" s="20">
        <f t="shared" si="1"/>
        <v>60343</v>
      </c>
      <c r="B47" s="21">
        <v>0</v>
      </c>
      <c r="C47" s="21">
        <v>0</v>
      </c>
      <c r="D47" s="21">
        <v>0</v>
      </c>
      <c r="E47" s="458">
        <v>0</v>
      </c>
      <c r="F47" s="223"/>
      <c r="G47" s="183"/>
      <c r="H47" s="183"/>
      <c r="I47" s="183"/>
      <c r="J47" s="183"/>
      <c r="K47" s="183"/>
      <c r="L47" s="183"/>
      <c r="M47" s="183"/>
      <c r="N47" s="183"/>
      <c r="O47" s="224"/>
      <c r="P47" s="167">
        <v>0</v>
      </c>
      <c r="Q47" s="223"/>
      <c r="R47" s="225"/>
      <c r="S47" s="225"/>
      <c r="T47" s="168"/>
      <c r="U47" s="168"/>
      <c r="V47" s="168"/>
      <c r="W47" s="166"/>
      <c r="X47" s="183">
        <v>0</v>
      </c>
      <c r="Y47" s="169">
        <v>0</v>
      </c>
      <c r="Z47" s="170"/>
      <c r="AB47" s="223"/>
      <c r="AC47" s="183"/>
      <c r="AD47" s="183"/>
      <c r="AE47" s="183"/>
      <c r="AF47" s="183"/>
      <c r="AG47" s="183"/>
      <c r="AH47" s="183"/>
      <c r="AI47" s="183"/>
      <c r="AJ47" s="183"/>
      <c r="AK47" s="226"/>
      <c r="AL47" s="227"/>
      <c r="AM47" s="223">
        <v>0</v>
      </c>
      <c r="AN47" s="225"/>
      <c r="AO47" s="225"/>
      <c r="AP47" s="168"/>
      <c r="AQ47" s="168"/>
      <c r="AR47" s="168"/>
      <c r="AS47" s="166"/>
      <c r="AT47" s="183">
        <v>0</v>
      </c>
      <c r="AU47" s="169">
        <v>0</v>
      </c>
      <c r="AV47" s="173"/>
      <c r="AX47" s="228"/>
      <c r="AY47" s="229"/>
      <c r="AZ47" s="229"/>
      <c r="BA47" s="229"/>
      <c r="BB47" s="229"/>
      <c r="BC47" s="230"/>
      <c r="BE47" s="231"/>
      <c r="BF47" s="183"/>
      <c r="BG47" s="183"/>
      <c r="BH47" s="183"/>
      <c r="BI47" s="183"/>
      <c r="BJ47" s="183"/>
      <c r="BK47" s="183"/>
      <c r="BL47" s="183"/>
      <c r="BM47" s="183"/>
      <c r="BN47" s="226"/>
      <c r="BO47" s="227"/>
      <c r="BP47" s="223"/>
      <c r="BQ47" s="225"/>
      <c r="BR47" s="225"/>
      <c r="BS47" s="168"/>
      <c r="BT47" s="168"/>
      <c r="BU47" s="168"/>
      <c r="BV47" s="166"/>
      <c r="BW47" s="183">
        <v>0</v>
      </c>
      <c r="BX47" s="169">
        <v>0</v>
      </c>
      <c r="BY47" s="184"/>
      <c r="CA47" s="185">
        <v>0</v>
      </c>
      <c r="CB47" s="232">
        <v>0</v>
      </c>
      <c r="CC47" s="187"/>
      <c r="CD47" s="188">
        <v>0</v>
      </c>
      <c r="CE47" s="233">
        <v>0</v>
      </c>
      <c r="CF47" s="190"/>
      <c r="CG47" s="191">
        <v>0</v>
      </c>
      <c r="CH47" s="234">
        <v>0</v>
      </c>
      <c r="CI47" s="190"/>
      <c r="CJ47" s="235">
        <v>0</v>
      </c>
      <c r="CL47" s="236"/>
      <c r="CM47" s="237"/>
      <c r="CN47" s="238"/>
      <c r="CO47">
        <v>0</v>
      </c>
      <c r="CP47" s="239"/>
      <c r="CQ47" s="240"/>
      <c r="CR47" s="240"/>
      <c r="CS47" s="240"/>
      <c r="CT47" s="241"/>
      <c r="CU47" s="242">
        <v>0</v>
      </c>
      <c r="CW47" s="243"/>
      <c r="CX47" s="244">
        <v>0</v>
      </c>
      <c r="CY47" s="202">
        <v>0</v>
      </c>
      <c r="CZ47" s="245">
        <v>0</v>
      </c>
      <c r="DA47" s="204"/>
      <c r="DB47" s="243"/>
      <c r="DC47" s="244">
        <v>0</v>
      </c>
      <c r="DD47" s="202">
        <v>0</v>
      </c>
      <c r="DE47" s="246">
        <v>0</v>
      </c>
      <c r="DF47" s="190"/>
      <c r="DG47" s="243"/>
      <c r="DH47" s="202">
        <v>0</v>
      </c>
      <c r="DI47" s="202">
        <v>0</v>
      </c>
      <c r="DJ47" s="246">
        <v>0</v>
      </c>
      <c r="DK47" s="209"/>
      <c r="DL47" s="247"/>
      <c r="DM47" s="248"/>
      <c r="DN47" s="248"/>
      <c r="DO47" s="249"/>
      <c r="DR47" s="250">
        <v>0</v>
      </c>
      <c r="DS47" s="251">
        <v>0</v>
      </c>
      <c r="DT47" s="251"/>
      <c r="DU47" s="252"/>
      <c r="DV47" s="216"/>
      <c r="DW47" s="253">
        <v>0</v>
      </c>
      <c r="DX47" s="254">
        <v>0</v>
      </c>
      <c r="DY47" s="254"/>
      <c r="DZ47" s="255"/>
      <c r="EA47" s="216"/>
      <c r="EB47" s="256">
        <v>0</v>
      </c>
      <c r="EC47" s="257">
        <v>0</v>
      </c>
      <c r="ED47" s="257"/>
      <c r="EE47" s="258"/>
    </row>
    <row r="48" spans="1:135" x14ac:dyDescent="0.3">
      <c r="A48" s="20">
        <f t="shared" si="1"/>
        <v>60344</v>
      </c>
      <c r="B48" s="21">
        <v>0</v>
      </c>
      <c r="C48" s="21">
        <v>0</v>
      </c>
      <c r="D48" s="21">
        <v>0</v>
      </c>
      <c r="E48" s="458">
        <v>0</v>
      </c>
      <c r="F48" s="223"/>
      <c r="G48" s="183"/>
      <c r="H48" s="183"/>
      <c r="I48" s="183"/>
      <c r="J48" s="183"/>
      <c r="K48" s="183"/>
      <c r="L48" s="183"/>
      <c r="M48" s="183"/>
      <c r="N48" s="183"/>
      <c r="O48" s="224"/>
      <c r="P48" s="167">
        <v>0</v>
      </c>
      <c r="Q48" s="223"/>
      <c r="R48" s="225"/>
      <c r="S48" s="225"/>
      <c r="T48" s="168"/>
      <c r="U48" s="168"/>
      <c r="V48" s="168"/>
      <c r="W48" s="166"/>
      <c r="X48" s="183">
        <v>0</v>
      </c>
      <c r="Y48" s="169">
        <v>0</v>
      </c>
      <c r="Z48" s="170"/>
      <c r="AB48" s="223"/>
      <c r="AC48" s="183"/>
      <c r="AD48" s="183"/>
      <c r="AE48" s="183"/>
      <c r="AF48" s="183"/>
      <c r="AG48" s="183"/>
      <c r="AH48" s="183"/>
      <c r="AI48" s="183"/>
      <c r="AJ48" s="183"/>
      <c r="AK48" s="226"/>
      <c r="AL48" s="227"/>
      <c r="AM48" s="223">
        <v>0</v>
      </c>
      <c r="AN48" s="225"/>
      <c r="AO48" s="225"/>
      <c r="AP48" s="168"/>
      <c r="AQ48" s="168"/>
      <c r="AR48" s="168"/>
      <c r="AS48" s="166"/>
      <c r="AT48" s="183">
        <v>0</v>
      </c>
      <c r="AU48" s="169">
        <v>0</v>
      </c>
      <c r="AV48" s="173"/>
      <c r="AX48" s="228"/>
      <c r="AY48" s="229"/>
      <c r="AZ48" s="229"/>
      <c r="BA48" s="229"/>
      <c r="BB48" s="229"/>
      <c r="BC48" s="230"/>
      <c r="BE48" s="231"/>
      <c r="BF48" s="183"/>
      <c r="BG48" s="183"/>
      <c r="BH48" s="183"/>
      <c r="BI48" s="183"/>
      <c r="BJ48" s="183"/>
      <c r="BK48" s="183"/>
      <c r="BL48" s="183"/>
      <c r="BM48" s="183"/>
      <c r="BN48" s="226"/>
      <c r="BO48" s="227"/>
      <c r="BP48" s="223"/>
      <c r="BQ48" s="225"/>
      <c r="BR48" s="225"/>
      <c r="BS48" s="168"/>
      <c r="BT48" s="168"/>
      <c r="BU48" s="168"/>
      <c r="BV48" s="166"/>
      <c r="BW48" s="183">
        <v>0</v>
      </c>
      <c r="BX48" s="169">
        <v>0</v>
      </c>
      <c r="BY48" s="184"/>
      <c r="CA48" s="185">
        <v>0</v>
      </c>
      <c r="CB48" s="232">
        <v>0</v>
      </c>
      <c r="CC48" s="187"/>
      <c r="CD48" s="188">
        <v>0</v>
      </c>
      <c r="CE48" s="233">
        <v>0</v>
      </c>
      <c r="CF48" s="190"/>
      <c r="CG48" s="191">
        <v>0</v>
      </c>
      <c r="CH48" s="234">
        <v>0</v>
      </c>
      <c r="CI48" s="190"/>
      <c r="CJ48" s="235">
        <v>0</v>
      </c>
      <c r="CL48" s="236"/>
      <c r="CM48" s="237"/>
      <c r="CN48" s="238"/>
      <c r="CO48">
        <v>0</v>
      </c>
      <c r="CP48" s="239"/>
      <c r="CQ48" s="240"/>
      <c r="CR48" s="240"/>
      <c r="CS48" s="240"/>
      <c r="CT48" s="241"/>
      <c r="CU48" s="242">
        <v>0</v>
      </c>
      <c r="CW48" s="243"/>
      <c r="CX48" s="244">
        <v>0</v>
      </c>
      <c r="CY48" s="202">
        <v>0</v>
      </c>
      <c r="CZ48" s="245">
        <v>0</v>
      </c>
      <c r="DA48" s="204"/>
      <c r="DB48" s="243"/>
      <c r="DC48" s="244">
        <v>0</v>
      </c>
      <c r="DD48" s="202">
        <v>0</v>
      </c>
      <c r="DE48" s="246">
        <v>0</v>
      </c>
      <c r="DF48" s="190"/>
      <c r="DG48" s="243"/>
      <c r="DH48" s="202">
        <v>0</v>
      </c>
      <c r="DI48" s="202">
        <v>0</v>
      </c>
      <c r="DJ48" s="246">
        <v>0</v>
      </c>
      <c r="DK48" s="209"/>
      <c r="DL48" s="247"/>
      <c r="DM48" s="248"/>
      <c r="DN48" s="248"/>
      <c r="DO48" s="249"/>
      <c r="DR48" s="250">
        <v>0</v>
      </c>
      <c r="DS48" s="251">
        <v>0</v>
      </c>
      <c r="DT48" s="251"/>
      <c r="DU48" s="252"/>
      <c r="DV48" s="216"/>
      <c r="DW48" s="253">
        <v>0</v>
      </c>
      <c r="DX48" s="254">
        <v>0</v>
      </c>
      <c r="DY48" s="254"/>
      <c r="DZ48" s="255"/>
      <c r="EA48" s="216"/>
      <c r="EB48" s="256">
        <v>0</v>
      </c>
      <c r="EC48" s="257">
        <v>0</v>
      </c>
      <c r="ED48" s="257"/>
      <c r="EE48" s="258"/>
    </row>
    <row r="49" spans="1:135" x14ac:dyDescent="0.3">
      <c r="A49" s="20">
        <f t="shared" si="1"/>
        <v>60345</v>
      </c>
      <c r="B49" s="21">
        <v>0</v>
      </c>
      <c r="C49" s="21">
        <v>0</v>
      </c>
      <c r="D49" s="21">
        <v>0</v>
      </c>
      <c r="E49" s="458">
        <v>0</v>
      </c>
      <c r="F49" s="223"/>
      <c r="G49" s="183"/>
      <c r="H49" s="183"/>
      <c r="I49" s="183"/>
      <c r="J49" s="183"/>
      <c r="K49" s="183"/>
      <c r="L49" s="183"/>
      <c r="M49" s="183"/>
      <c r="N49" s="183"/>
      <c r="O49" s="224"/>
      <c r="P49" s="167">
        <v>0</v>
      </c>
      <c r="Q49" s="223"/>
      <c r="R49" s="225"/>
      <c r="S49" s="225"/>
      <c r="T49" s="168"/>
      <c r="U49" s="168"/>
      <c r="V49" s="168"/>
      <c r="W49" s="166"/>
      <c r="X49" s="183">
        <v>0</v>
      </c>
      <c r="Y49" s="169">
        <v>0</v>
      </c>
      <c r="Z49" s="170"/>
      <c r="AB49" s="223"/>
      <c r="AC49" s="183"/>
      <c r="AD49" s="183"/>
      <c r="AE49" s="183"/>
      <c r="AF49" s="183"/>
      <c r="AG49" s="183"/>
      <c r="AH49" s="183"/>
      <c r="AI49" s="183"/>
      <c r="AJ49" s="183"/>
      <c r="AK49" s="226"/>
      <c r="AL49" s="227"/>
      <c r="AM49" s="223">
        <v>0</v>
      </c>
      <c r="AN49" s="225"/>
      <c r="AO49" s="225"/>
      <c r="AP49" s="168"/>
      <c r="AQ49" s="168"/>
      <c r="AR49" s="168"/>
      <c r="AS49" s="166"/>
      <c r="AT49" s="183">
        <v>0</v>
      </c>
      <c r="AU49" s="169">
        <v>0</v>
      </c>
      <c r="AV49" s="173"/>
      <c r="AX49" s="228"/>
      <c r="AY49" s="229"/>
      <c r="AZ49" s="229"/>
      <c r="BA49" s="229"/>
      <c r="BB49" s="229"/>
      <c r="BC49" s="230"/>
      <c r="BE49" s="231"/>
      <c r="BF49" s="183"/>
      <c r="BG49" s="183"/>
      <c r="BH49" s="183"/>
      <c r="BI49" s="183"/>
      <c r="BJ49" s="183"/>
      <c r="BK49" s="183"/>
      <c r="BL49" s="183"/>
      <c r="BM49" s="183"/>
      <c r="BN49" s="226"/>
      <c r="BO49" s="227"/>
      <c r="BP49" s="223"/>
      <c r="BQ49" s="225"/>
      <c r="BR49" s="225"/>
      <c r="BS49" s="168"/>
      <c r="BT49" s="168"/>
      <c r="BU49" s="168"/>
      <c r="BV49" s="166"/>
      <c r="BW49" s="183">
        <v>0</v>
      </c>
      <c r="BX49" s="169">
        <v>0</v>
      </c>
      <c r="BY49" s="184"/>
      <c r="CA49" s="185">
        <v>0</v>
      </c>
      <c r="CB49" s="232">
        <v>0</v>
      </c>
      <c r="CC49" s="187"/>
      <c r="CD49" s="188">
        <v>0</v>
      </c>
      <c r="CE49" s="233">
        <v>0</v>
      </c>
      <c r="CF49" s="190"/>
      <c r="CG49" s="191">
        <v>0</v>
      </c>
      <c r="CH49" s="234">
        <v>0</v>
      </c>
      <c r="CI49" s="190"/>
      <c r="CJ49" s="235">
        <v>0</v>
      </c>
      <c r="CL49" s="236"/>
      <c r="CM49" s="237"/>
      <c r="CN49" s="238"/>
      <c r="CO49">
        <v>0</v>
      </c>
      <c r="CP49" s="239"/>
      <c r="CQ49" s="240"/>
      <c r="CR49" s="240"/>
      <c r="CS49" s="240"/>
      <c r="CT49" s="241"/>
      <c r="CU49" s="242">
        <v>0</v>
      </c>
      <c r="CW49" s="243"/>
      <c r="CX49" s="244">
        <v>0</v>
      </c>
      <c r="CY49" s="202">
        <v>0</v>
      </c>
      <c r="CZ49" s="245">
        <v>0</v>
      </c>
      <c r="DA49" s="204"/>
      <c r="DB49" s="243"/>
      <c r="DC49" s="244">
        <v>0</v>
      </c>
      <c r="DD49" s="202">
        <v>0</v>
      </c>
      <c r="DE49" s="246">
        <v>0</v>
      </c>
      <c r="DF49" s="190"/>
      <c r="DG49" s="243"/>
      <c r="DH49" s="202">
        <v>0</v>
      </c>
      <c r="DI49" s="202">
        <v>0</v>
      </c>
      <c r="DJ49" s="246">
        <v>0</v>
      </c>
      <c r="DK49" s="209"/>
      <c r="DL49" s="247"/>
      <c r="DM49" s="248"/>
      <c r="DN49" s="248"/>
      <c r="DO49" s="249"/>
      <c r="DR49" s="250">
        <v>0</v>
      </c>
      <c r="DS49" s="251">
        <v>0</v>
      </c>
      <c r="DT49" s="251"/>
      <c r="DU49" s="252"/>
      <c r="DV49" s="216"/>
      <c r="DW49" s="253">
        <v>0</v>
      </c>
      <c r="DX49" s="254">
        <v>0</v>
      </c>
      <c r="DY49" s="254"/>
      <c r="DZ49" s="255"/>
      <c r="EA49" s="216"/>
      <c r="EB49" s="256">
        <v>0</v>
      </c>
      <c r="EC49" s="257">
        <v>0</v>
      </c>
      <c r="ED49" s="257"/>
      <c r="EE49" s="258"/>
    </row>
    <row r="50" spans="1:135" x14ac:dyDescent="0.3">
      <c r="A50" s="20">
        <f t="shared" si="1"/>
        <v>60346</v>
      </c>
      <c r="B50" s="21">
        <v>0</v>
      </c>
      <c r="C50" s="21">
        <v>0</v>
      </c>
      <c r="D50" s="21">
        <v>0</v>
      </c>
      <c r="E50" s="458">
        <v>0</v>
      </c>
      <c r="F50" s="223"/>
      <c r="G50" s="183"/>
      <c r="H50" s="183"/>
      <c r="I50" s="183"/>
      <c r="J50" s="183"/>
      <c r="K50" s="183"/>
      <c r="L50" s="183"/>
      <c r="M50" s="183"/>
      <c r="N50" s="183"/>
      <c r="O50" s="224"/>
      <c r="P50" s="167">
        <v>0</v>
      </c>
      <c r="Q50" s="223"/>
      <c r="R50" s="225"/>
      <c r="S50" s="225"/>
      <c r="T50" s="168"/>
      <c r="U50" s="168"/>
      <c r="V50" s="168"/>
      <c r="W50" s="166"/>
      <c r="X50" s="183">
        <v>0</v>
      </c>
      <c r="Y50" s="169">
        <v>0</v>
      </c>
      <c r="Z50" s="170"/>
      <c r="AB50" s="223"/>
      <c r="AC50" s="183"/>
      <c r="AD50" s="183"/>
      <c r="AE50" s="183"/>
      <c r="AF50" s="183"/>
      <c r="AG50" s="183"/>
      <c r="AH50" s="183"/>
      <c r="AI50" s="183"/>
      <c r="AJ50" s="183"/>
      <c r="AK50" s="226"/>
      <c r="AL50" s="227"/>
      <c r="AM50" s="223">
        <v>0</v>
      </c>
      <c r="AN50" s="225"/>
      <c r="AO50" s="225"/>
      <c r="AP50" s="168"/>
      <c r="AQ50" s="168"/>
      <c r="AR50" s="168"/>
      <c r="AS50" s="166"/>
      <c r="AT50" s="183">
        <v>0</v>
      </c>
      <c r="AU50" s="169">
        <v>0</v>
      </c>
      <c r="AV50" s="173"/>
      <c r="AX50" s="228"/>
      <c r="AY50" s="229"/>
      <c r="AZ50" s="229"/>
      <c r="BA50" s="229"/>
      <c r="BB50" s="229"/>
      <c r="BC50" s="230"/>
      <c r="BE50" s="231"/>
      <c r="BF50" s="183"/>
      <c r="BG50" s="183"/>
      <c r="BH50" s="183"/>
      <c r="BI50" s="183"/>
      <c r="BJ50" s="183"/>
      <c r="BK50" s="183"/>
      <c r="BL50" s="183"/>
      <c r="BM50" s="183"/>
      <c r="BN50" s="226"/>
      <c r="BO50" s="227"/>
      <c r="BP50" s="223"/>
      <c r="BQ50" s="225"/>
      <c r="BR50" s="225"/>
      <c r="BS50" s="168"/>
      <c r="BT50" s="168"/>
      <c r="BU50" s="168"/>
      <c r="BV50" s="166"/>
      <c r="BW50" s="183">
        <v>0</v>
      </c>
      <c r="BX50" s="169">
        <v>0</v>
      </c>
      <c r="BY50" s="184"/>
      <c r="CA50" s="185">
        <v>0</v>
      </c>
      <c r="CB50" s="232">
        <v>0</v>
      </c>
      <c r="CC50" s="187"/>
      <c r="CD50" s="188">
        <v>0</v>
      </c>
      <c r="CE50" s="233">
        <v>0</v>
      </c>
      <c r="CF50" s="190"/>
      <c r="CG50" s="191">
        <v>0</v>
      </c>
      <c r="CH50" s="234">
        <v>0</v>
      </c>
      <c r="CI50" s="190"/>
      <c r="CJ50" s="235">
        <v>0</v>
      </c>
      <c r="CL50" s="236"/>
      <c r="CM50" s="237"/>
      <c r="CN50" s="238"/>
      <c r="CO50">
        <v>0</v>
      </c>
      <c r="CP50" s="239"/>
      <c r="CQ50" s="240"/>
      <c r="CR50" s="240"/>
      <c r="CS50" s="240"/>
      <c r="CT50" s="241"/>
      <c r="CU50" s="242">
        <v>0</v>
      </c>
      <c r="CW50" s="243"/>
      <c r="CX50" s="244">
        <v>0</v>
      </c>
      <c r="CY50" s="202">
        <v>0</v>
      </c>
      <c r="CZ50" s="245">
        <v>0</v>
      </c>
      <c r="DA50" s="204"/>
      <c r="DB50" s="243"/>
      <c r="DC50" s="244">
        <v>0</v>
      </c>
      <c r="DD50" s="202">
        <v>0</v>
      </c>
      <c r="DE50" s="246">
        <v>0</v>
      </c>
      <c r="DF50" s="190"/>
      <c r="DG50" s="243"/>
      <c r="DH50" s="202">
        <v>0</v>
      </c>
      <c r="DI50" s="202">
        <v>0</v>
      </c>
      <c r="DJ50" s="246">
        <v>0</v>
      </c>
      <c r="DK50" s="209"/>
      <c r="DL50" s="247"/>
      <c r="DM50" s="248"/>
      <c r="DN50" s="248"/>
      <c r="DO50" s="249"/>
      <c r="DR50" s="250">
        <v>0</v>
      </c>
      <c r="DS50" s="251">
        <v>0</v>
      </c>
      <c r="DT50" s="251"/>
      <c r="DU50" s="252"/>
      <c r="DV50" s="216"/>
      <c r="DW50" s="253">
        <v>0</v>
      </c>
      <c r="DX50" s="254">
        <v>0</v>
      </c>
      <c r="DY50" s="254"/>
      <c r="DZ50" s="255"/>
      <c r="EA50" s="216"/>
      <c r="EB50" s="256">
        <v>0</v>
      </c>
      <c r="EC50" s="257">
        <v>0</v>
      </c>
      <c r="ED50" s="257"/>
      <c r="EE50" s="258"/>
    </row>
    <row r="51" spans="1:135" x14ac:dyDescent="0.3">
      <c r="A51" s="20">
        <f t="shared" si="1"/>
        <v>60347</v>
      </c>
      <c r="B51" s="21">
        <v>0</v>
      </c>
      <c r="C51" s="21">
        <v>0</v>
      </c>
      <c r="D51" s="21">
        <v>0</v>
      </c>
      <c r="E51" s="458">
        <v>0</v>
      </c>
      <c r="F51" s="223"/>
      <c r="G51" s="183"/>
      <c r="H51" s="183"/>
      <c r="I51" s="183"/>
      <c r="J51" s="183"/>
      <c r="K51" s="183"/>
      <c r="L51" s="183"/>
      <c r="M51" s="183"/>
      <c r="N51" s="183"/>
      <c r="O51" s="224"/>
      <c r="P51" s="167">
        <v>0</v>
      </c>
      <c r="Q51" s="223"/>
      <c r="R51" s="225"/>
      <c r="S51" s="225"/>
      <c r="T51" s="168"/>
      <c r="U51" s="168"/>
      <c r="V51" s="168"/>
      <c r="W51" s="166"/>
      <c r="X51" s="183">
        <v>0</v>
      </c>
      <c r="Y51" s="169">
        <v>0</v>
      </c>
      <c r="Z51" s="170"/>
      <c r="AB51" s="223"/>
      <c r="AC51" s="183"/>
      <c r="AD51" s="183"/>
      <c r="AE51" s="183"/>
      <c r="AF51" s="183"/>
      <c r="AG51" s="183"/>
      <c r="AH51" s="183"/>
      <c r="AI51" s="183"/>
      <c r="AJ51" s="183"/>
      <c r="AK51" s="226"/>
      <c r="AL51" s="227"/>
      <c r="AM51" s="223">
        <v>0</v>
      </c>
      <c r="AN51" s="225"/>
      <c r="AO51" s="225"/>
      <c r="AP51" s="168"/>
      <c r="AQ51" s="168"/>
      <c r="AR51" s="168"/>
      <c r="AS51" s="166"/>
      <c r="AT51" s="183">
        <v>0</v>
      </c>
      <c r="AU51" s="169">
        <v>0</v>
      </c>
      <c r="AV51" s="173"/>
      <c r="AX51" s="228"/>
      <c r="AY51" s="229"/>
      <c r="AZ51" s="229"/>
      <c r="BA51" s="229"/>
      <c r="BB51" s="229"/>
      <c r="BC51" s="230"/>
      <c r="BE51" s="231"/>
      <c r="BF51" s="183"/>
      <c r="BG51" s="183"/>
      <c r="BH51" s="183"/>
      <c r="BI51" s="183"/>
      <c r="BJ51" s="183"/>
      <c r="BK51" s="183"/>
      <c r="BL51" s="183"/>
      <c r="BM51" s="183"/>
      <c r="BN51" s="226"/>
      <c r="BO51" s="227"/>
      <c r="BP51" s="223"/>
      <c r="BQ51" s="225"/>
      <c r="BR51" s="225"/>
      <c r="BS51" s="168"/>
      <c r="BT51" s="168"/>
      <c r="BU51" s="168"/>
      <c r="BV51" s="166"/>
      <c r="BW51" s="183">
        <v>0</v>
      </c>
      <c r="BX51" s="169">
        <v>0</v>
      </c>
      <c r="BY51" s="184"/>
      <c r="CA51" s="185">
        <v>0</v>
      </c>
      <c r="CB51" s="232">
        <v>0</v>
      </c>
      <c r="CC51" s="187"/>
      <c r="CD51" s="188">
        <v>0</v>
      </c>
      <c r="CE51" s="233">
        <v>0</v>
      </c>
      <c r="CF51" s="190"/>
      <c r="CG51" s="191">
        <v>0</v>
      </c>
      <c r="CH51" s="234">
        <v>0</v>
      </c>
      <c r="CI51" s="190"/>
      <c r="CJ51" s="235">
        <v>0</v>
      </c>
      <c r="CL51" s="236"/>
      <c r="CM51" s="237"/>
      <c r="CN51" s="238"/>
      <c r="CO51">
        <v>0</v>
      </c>
      <c r="CP51" s="239"/>
      <c r="CQ51" s="240"/>
      <c r="CR51" s="240"/>
      <c r="CS51" s="240"/>
      <c r="CT51" s="241"/>
      <c r="CU51" s="242">
        <v>0</v>
      </c>
      <c r="CW51" s="243"/>
      <c r="CX51" s="244">
        <v>0</v>
      </c>
      <c r="CY51" s="202">
        <v>0</v>
      </c>
      <c r="CZ51" s="245">
        <v>0</v>
      </c>
      <c r="DA51" s="204"/>
      <c r="DB51" s="243"/>
      <c r="DC51" s="244">
        <v>0</v>
      </c>
      <c r="DD51" s="202">
        <v>0</v>
      </c>
      <c r="DE51" s="246">
        <v>0</v>
      </c>
      <c r="DF51" s="190"/>
      <c r="DG51" s="243"/>
      <c r="DH51" s="202">
        <v>0</v>
      </c>
      <c r="DI51" s="202">
        <v>0</v>
      </c>
      <c r="DJ51" s="246">
        <v>0</v>
      </c>
      <c r="DK51" s="209"/>
      <c r="DL51" s="247"/>
      <c r="DM51" s="248"/>
      <c r="DN51" s="248"/>
      <c r="DO51" s="249"/>
      <c r="DR51" s="250">
        <v>0</v>
      </c>
      <c r="DS51" s="251">
        <v>0</v>
      </c>
      <c r="DT51" s="251"/>
      <c r="DU51" s="252"/>
      <c r="DV51" s="216"/>
      <c r="DW51" s="253">
        <v>0</v>
      </c>
      <c r="DX51" s="254">
        <v>0</v>
      </c>
      <c r="DY51" s="254"/>
      <c r="DZ51" s="255"/>
      <c r="EA51" s="216"/>
      <c r="EB51" s="256">
        <v>0</v>
      </c>
      <c r="EC51" s="257">
        <v>0</v>
      </c>
      <c r="ED51" s="257"/>
      <c r="EE51" s="258"/>
    </row>
    <row r="52" spans="1:135" x14ac:dyDescent="0.3">
      <c r="A52" s="20">
        <f t="shared" si="1"/>
        <v>60348</v>
      </c>
      <c r="B52" s="21">
        <v>0</v>
      </c>
      <c r="C52" s="21">
        <v>0</v>
      </c>
      <c r="D52" s="21">
        <v>0</v>
      </c>
      <c r="E52" s="458">
        <v>0</v>
      </c>
      <c r="F52" s="223"/>
      <c r="G52" s="183"/>
      <c r="H52" s="183"/>
      <c r="I52" s="183"/>
      <c r="J52" s="183"/>
      <c r="K52" s="183"/>
      <c r="L52" s="183"/>
      <c r="M52" s="183"/>
      <c r="N52" s="183"/>
      <c r="O52" s="224"/>
      <c r="P52" s="167">
        <v>0</v>
      </c>
      <c r="Q52" s="223"/>
      <c r="R52" s="225"/>
      <c r="S52" s="225"/>
      <c r="T52" s="168"/>
      <c r="U52" s="168"/>
      <c r="V52" s="168"/>
      <c r="W52" s="166"/>
      <c r="X52" s="183">
        <v>0</v>
      </c>
      <c r="Y52" s="169">
        <v>0</v>
      </c>
      <c r="Z52" s="170"/>
      <c r="AB52" s="223"/>
      <c r="AC52" s="183"/>
      <c r="AD52" s="183"/>
      <c r="AE52" s="183"/>
      <c r="AF52" s="183"/>
      <c r="AG52" s="183"/>
      <c r="AH52" s="183"/>
      <c r="AI52" s="183"/>
      <c r="AJ52" s="183"/>
      <c r="AK52" s="226"/>
      <c r="AL52" s="227"/>
      <c r="AM52" s="223">
        <v>0</v>
      </c>
      <c r="AN52" s="225"/>
      <c r="AO52" s="225"/>
      <c r="AP52" s="168"/>
      <c r="AQ52" s="168"/>
      <c r="AR52" s="168"/>
      <c r="AS52" s="166"/>
      <c r="AT52" s="183">
        <v>0</v>
      </c>
      <c r="AU52" s="169">
        <v>0</v>
      </c>
      <c r="AV52" s="173"/>
      <c r="AX52" s="228"/>
      <c r="AY52" s="229"/>
      <c r="AZ52" s="229"/>
      <c r="BA52" s="229"/>
      <c r="BB52" s="229"/>
      <c r="BC52" s="230"/>
      <c r="BE52" s="231"/>
      <c r="BF52" s="183"/>
      <c r="BG52" s="183"/>
      <c r="BH52" s="183"/>
      <c r="BI52" s="183"/>
      <c r="BJ52" s="183"/>
      <c r="BK52" s="183"/>
      <c r="BL52" s="183"/>
      <c r="BM52" s="183"/>
      <c r="BN52" s="226"/>
      <c r="BO52" s="227"/>
      <c r="BP52" s="223"/>
      <c r="BQ52" s="225"/>
      <c r="BR52" s="225"/>
      <c r="BS52" s="168"/>
      <c r="BT52" s="168"/>
      <c r="BU52" s="168"/>
      <c r="BV52" s="166"/>
      <c r="BW52" s="183">
        <v>0</v>
      </c>
      <c r="BX52" s="169">
        <v>0</v>
      </c>
      <c r="BY52" s="184"/>
      <c r="CA52" s="185">
        <v>0</v>
      </c>
      <c r="CB52" s="232">
        <v>0</v>
      </c>
      <c r="CC52" s="187"/>
      <c r="CD52" s="188">
        <v>0</v>
      </c>
      <c r="CE52" s="233">
        <v>0</v>
      </c>
      <c r="CF52" s="190"/>
      <c r="CG52" s="191">
        <v>0</v>
      </c>
      <c r="CH52" s="234">
        <v>0</v>
      </c>
      <c r="CI52" s="190"/>
      <c r="CJ52" s="235">
        <v>0</v>
      </c>
      <c r="CL52" s="236"/>
      <c r="CM52" s="237"/>
      <c r="CN52" s="238"/>
      <c r="CO52">
        <v>0</v>
      </c>
      <c r="CP52" s="239"/>
      <c r="CQ52" s="240"/>
      <c r="CR52" s="240"/>
      <c r="CS52" s="240"/>
      <c r="CT52" s="241"/>
      <c r="CU52" s="242">
        <v>0</v>
      </c>
      <c r="CW52" s="243"/>
      <c r="CX52" s="244">
        <v>0</v>
      </c>
      <c r="CY52" s="202">
        <v>0</v>
      </c>
      <c r="CZ52" s="245">
        <v>0</v>
      </c>
      <c r="DA52" s="204"/>
      <c r="DB52" s="243"/>
      <c r="DC52" s="244">
        <v>0</v>
      </c>
      <c r="DD52" s="202">
        <v>0</v>
      </c>
      <c r="DE52" s="246">
        <v>0</v>
      </c>
      <c r="DF52" s="190"/>
      <c r="DG52" s="243"/>
      <c r="DH52" s="202">
        <v>0</v>
      </c>
      <c r="DI52" s="202">
        <v>0</v>
      </c>
      <c r="DJ52" s="246">
        <v>0</v>
      </c>
      <c r="DK52" s="209"/>
      <c r="DL52" s="247"/>
      <c r="DM52" s="248"/>
      <c r="DN52" s="248"/>
      <c r="DO52" s="249"/>
      <c r="DR52" s="250">
        <v>0</v>
      </c>
      <c r="DS52" s="251">
        <v>0</v>
      </c>
      <c r="DT52" s="251"/>
      <c r="DU52" s="252"/>
      <c r="DV52" s="216"/>
      <c r="DW52" s="253">
        <v>0</v>
      </c>
      <c r="DX52" s="254">
        <v>0</v>
      </c>
      <c r="DY52" s="254"/>
      <c r="DZ52" s="255"/>
      <c r="EA52" s="216"/>
      <c r="EB52" s="256">
        <v>0</v>
      </c>
      <c r="EC52" s="257">
        <v>0</v>
      </c>
      <c r="ED52" s="257"/>
      <c r="EE52" s="258"/>
    </row>
    <row r="53" spans="1:135" x14ac:dyDescent="0.3">
      <c r="A53" s="20">
        <f t="shared" si="1"/>
        <v>60349</v>
      </c>
      <c r="B53" s="21">
        <v>0</v>
      </c>
      <c r="C53" s="21">
        <v>0</v>
      </c>
      <c r="D53" s="21">
        <v>0</v>
      </c>
      <c r="E53" s="458">
        <v>0</v>
      </c>
      <c r="F53" s="223"/>
      <c r="G53" s="183"/>
      <c r="H53" s="183"/>
      <c r="I53" s="183"/>
      <c r="J53" s="183"/>
      <c r="K53" s="183"/>
      <c r="L53" s="183"/>
      <c r="M53" s="183"/>
      <c r="N53" s="183"/>
      <c r="O53" s="224"/>
      <c r="P53" s="167">
        <v>0</v>
      </c>
      <c r="Q53" s="223"/>
      <c r="R53" s="225"/>
      <c r="S53" s="225"/>
      <c r="T53" s="168"/>
      <c r="U53" s="168"/>
      <c r="V53" s="168"/>
      <c r="W53" s="166"/>
      <c r="X53" s="183">
        <v>0</v>
      </c>
      <c r="Y53" s="169">
        <v>0</v>
      </c>
      <c r="Z53" s="170"/>
      <c r="AB53" s="223"/>
      <c r="AC53" s="183"/>
      <c r="AD53" s="183"/>
      <c r="AE53" s="183"/>
      <c r="AF53" s="183"/>
      <c r="AG53" s="183"/>
      <c r="AH53" s="183"/>
      <c r="AI53" s="183"/>
      <c r="AJ53" s="183"/>
      <c r="AK53" s="226"/>
      <c r="AL53" s="227"/>
      <c r="AM53" s="223">
        <v>0</v>
      </c>
      <c r="AN53" s="225"/>
      <c r="AO53" s="225"/>
      <c r="AP53" s="168"/>
      <c r="AQ53" s="168"/>
      <c r="AR53" s="168"/>
      <c r="AS53" s="166"/>
      <c r="AT53" s="183">
        <v>0</v>
      </c>
      <c r="AU53" s="169">
        <v>0</v>
      </c>
      <c r="AV53" s="173"/>
      <c r="AX53" s="228"/>
      <c r="AY53" s="229"/>
      <c r="AZ53" s="229"/>
      <c r="BA53" s="229"/>
      <c r="BB53" s="229"/>
      <c r="BC53" s="230"/>
      <c r="BE53" s="231"/>
      <c r="BF53" s="183"/>
      <c r="BG53" s="183"/>
      <c r="BH53" s="183"/>
      <c r="BI53" s="183"/>
      <c r="BJ53" s="183"/>
      <c r="BK53" s="183"/>
      <c r="BL53" s="183"/>
      <c r="BM53" s="183"/>
      <c r="BN53" s="226"/>
      <c r="BO53" s="227"/>
      <c r="BP53" s="223"/>
      <c r="BQ53" s="225"/>
      <c r="BR53" s="225"/>
      <c r="BS53" s="168"/>
      <c r="BT53" s="168"/>
      <c r="BU53" s="168"/>
      <c r="BV53" s="166"/>
      <c r="BW53" s="183">
        <v>0</v>
      </c>
      <c r="BX53" s="169">
        <v>0</v>
      </c>
      <c r="BY53" s="184"/>
      <c r="CA53" s="185">
        <v>0</v>
      </c>
      <c r="CB53" s="232">
        <v>0</v>
      </c>
      <c r="CC53" s="187"/>
      <c r="CD53" s="188">
        <v>0</v>
      </c>
      <c r="CE53" s="233">
        <v>0</v>
      </c>
      <c r="CF53" s="190"/>
      <c r="CG53" s="191">
        <v>0</v>
      </c>
      <c r="CH53" s="234">
        <v>0</v>
      </c>
      <c r="CI53" s="190"/>
      <c r="CJ53" s="235">
        <v>0</v>
      </c>
      <c r="CL53" s="236"/>
      <c r="CM53" s="237"/>
      <c r="CN53" s="238"/>
      <c r="CO53">
        <v>0</v>
      </c>
      <c r="CP53" s="239"/>
      <c r="CQ53" s="240"/>
      <c r="CR53" s="240"/>
      <c r="CS53" s="240"/>
      <c r="CT53" s="241"/>
      <c r="CU53" s="242">
        <v>0</v>
      </c>
      <c r="CW53" s="243"/>
      <c r="CX53" s="244">
        <v>0</v>
      </c>
      <c r="CY53" s="202">
        <v>0</v>
      </c>
      <c r="CZ53" s="245">
        <v>0</v>
      </c>
      <c r="DA53" s="204"/>
      <c r="DB53" s="243"/>
      <c r="DC53" s="244">
        <v>0</v>
      </c>
      <c r="DD53" s="202">
        <v>0</v>
      </c>
      <c r="DE53" s="246">
        <v>0</v>
      </c>
      <c r="DF53" s="190"/>
      <c r="DG53" s="243"/>
      <c r="DH53" s="202">
        <v>0</v>
      </c>
      <c r="DI53" s="202">
        <v>0</v>
      </c>
      <c r="DJ53" s="246">
        <v>0</v>
      </c>
      <c r="DK53" s="209"/>
      <c r="DL53" s="247"/>
      <c r="DM53" s="248"/>
      <c r="DN53" s="248"/>
      <c r="DO53" s="249"/>
      <c r="DR53" s="250">
        <v>0</v>
      </c>
      <c r="DS53" s="251">
        <v>0</v>
      </c>
      <c r="DT53" s="251"/>
      <c r="DU53" s="252"/>
      <c r="DV53" s="216"/>
      <c r="DW53" s="253">
        <v>0</v>
      </c>
      <c r="DX53" s="254">
        <v>0</v>
      </c>
      <c r="DY53" s="254"/>
      <c r="DZ53" s="255"/>
      <c r="EA53" s="216"/>
      <c r="EB53" s="256">
        <v>0</v>
      </c>
      <c r="EC53" s="257">
        <v>0</v>
      </c>
      <c r="ED53" s="257"/>
      <c r="EE53" s="258"/>
    </row>
    <row r="54" spans="1:135" ht="16.2" thickBot="1" x14ac:dyDescent="0.35">
      <c r="A54" s="20">
        <f t="shared" si="1"/>
        <v>60350</v>
      </c>
      <c r="B54" s="21">
        <v>0</v>
      </c>
      <c r="C54" s="21">
        <v>0</v>
      </c>
      <c r="D54" s="21">
        <v>0</v>
      </c>
      <c r="E54" s="458">
        <v>0</v>
      </c>
      <c r="F54" s="277"/>
      <c r="G54" s="278"/>
      <c r="H54" s="278"/>
      <c r="I54" s="278"/>
      <c r="J54" s="278"/>
      <c r="K54" s="278"/>
      <c r="L54" s="278"/>
      <c r="M54" s="278"/>
      <c r="N54" s="278"/>
      <c r="O54" s="279"/>
      <c r="P54" s="167">
        <v>0</v>
      </c>
      <c r="Q54" s="277"/>
      <c r="R54" s="280"/>
      <c r="S54" s="280"/>
      <c r="T54" s="281"/>
      <c r="U54" s="281"/>
      <c r="V54" s="281"/>
      <c r="W54" s="282"/>
      <c r="X54" s="278">
        <v>0</v>
      </c>
      <c r="Y54" s="283">
        <v>0</v>
      </c>
      <c r="Z54" s="284"/>
      <c r="AB54" s="277"/>
      <c r="AC54" s="278"/>
      <c r="AD54" s="278"/>
      <c r="AE54" s="278"/>
      <c r="AF54" s="278"/>
      <c r="AG54" s="278"/>
      <c r="AH54" s="278"/>
      <c r="AI54" s="278"/>
      <c r="AJ54" s="278"/>
      <c r="AK54" s="285"/>
      <c r="AL54" s="286"/>
      <c r="AM54" s="223">
        <v>0</v>
      </c>
      <c r="AN54" s="280"/>
      <c r="AO54" s="280"/>
      <c r="AP54" s="281"/>
      <c r="AQ54" s="281"/>
      <c r="AR54" s="281"/>
      <c r="AS54" s="282"/>
      <c r="AT54" s="183">
        <v>0</v>
      </c>
      <c r="AU54" s="169">
        <v>0</v>
      </c>
      <c r="AV54" s="287"/>
      <c r="AX54" s="288"/>
      <c r="AY54" s="289"/>
      <c r="AZ54" s="289"/>
      <c r="BA54" s="289"/>
      <c r="BB54" s="289"/>
      <c r="BC54" s="290"/>
      <c r="BE54" s="291"/>
      <c r="BF54" s="292"/>
      <c r="BG54" s="292"/>
      <c r="BH54" s="292"/>
      <c r="BI54" s="292"/>
      <c r="BJ54" s="292"/>
      <c r="BK54" s="292"/>
      <c r="BL54" s="292"/>
      <c r="BM54" s="292"/>
      <c r="BN54" s="293"/>
      <c r="BO54" s="294"/>
      <c r="BP54" s="295"/>
      <c r="BQ54" s="296"/>
      <c r="BR54" s="296"/>
      <c r="BS54" s="297"/>
      <c r="BT54" s="297"/>
      <c r="BU54" s="297"/>
      <c r="BV54" s="298"/>
      <c r="BW54" s="292">
        <v>0</v>
      </c>
      <c r="BX54" s="299">
        <v>0</v>
      </c>
      <c r="BY54" s="300"/>
      <c r="CA54" s="301">
        <v>0</v>
      </c>
      <c r="CB54" s="302">
        <v>0</v>
      </c>
      <c r="CC54" s="187"/>
      <c r="CD54" s="303">
        <v>0</v>
      </c>
      <c r="CE54" s="304">
        <v>0</v>
      </c>
      <c r="CF54" s="190"/>
      <c r="CG54" s="305">
        <v>0</v>
      </c>
      <c r="CH54" s="306">
        <v>0</v>
      </c>
      <c r="CI54" s="190"/>
      <c r="CJ54" s="307">
        <v>0</v>
      </c>
      <c r="CL54" s="236"/>
      <c r="CM54" s="237"/>
      <c r="CN54" s="238"/>
      <c r="CO54">
        <v>0</v>
      </c>
      <c r="CP54" s="308"/>
      <c r="CQ54" s="309"/>
      <c r="CR54" s="309"/>
      <c r="CS54" s="309"/>
      <c r="CT54" s="310"/>
      <c r="CU54" s="311">
        <v>0</v>
      </c>
      <c r="CW54" s="312"/>
      <c r="CX54" s="313">
        <v>0</v>
      </c>
      <c r="CY54" s="314">
        <v>0</v>
      </c>
      <c r="CZ54" s="315">
        <v>0</v>
      </c>
      <c r="DA54" s="204"/>
      <c r="DB54" s="312"/>
      <c r="DC54" s="313">
        <v>0</v>
      </c>
      <c r="DD54" s="314">
        <v>0</v>
      </c>
      <c r="DE54" s="316">
        <v>0</v>
      </c>
      <c r="DF54" s="190"/>
      <c r="DG54" s="312"/>
      <c r="DH54" s="202">
        <v>0</v>
      </c>
      <c r="DI54" s="314">
        <v>0</v>
      </c>
      <c r="DJ54" s="316">
        <v>0</v>
      </c>
      <c r="DK54" s="209"/>
      <c r="DL54" s="317"/>
      <c r="DM54" s="318"/>
      <c r="DN54" s="318"/>
      <c r="DO54" s="319"/>
      <c r="DR54" s="250">
        <v>0</v>
      </c>
      <c r="DS54" s="320">
        <v>0</v>
      </c>
      <c r="DT54" s="320"/>
      <c r="DU54" s="321"/>
      <c r="DV54" s="72"/>
      <c r="DW54" s="322">
        <v>0</v>
      </c>
      <c r="DX54" s="323">
        <v>0</v>
      </c>
      <c r="DY54" s="323"/>
      <c r="DZ54" s="324"/>
      <c r="EA54" s="72"/>
      <c r="EB54" s="256">
        <v>0</v>
      </c>
      <c r="EC54" s="325">
        <v>0</v>
      </c>
      <c r="ED54" s="325"/>
      <c r="EE54" s="326"/>
    </row>
    <row r="55" spans="1:135" ht="48.6" customHeight="1" thickTop="1" thickBot="1" x14ac:dyDescent="0.35">
      <c r="A55" s="459" t="s">
        <v>182</v>
      </c>
      <c r="B55" s="460">
        <v>43650</v>
      </c>
      <c r="C55" s="461"/>
      <c r="D55" s="461"/>
      <c r="E55" s="461"/>
      <c r="F55" s="327" t="s">
        <v>431</v>
      </c>
      <c r="G55" s="328" t="s">
        <v>432</v>
      </c>
      <c r="H55" s="327" t="s">
        <v>469</v>
      </c>
      <c r="I55" s="327" t="s">
        <v>433</v>
      </c>
      <c r="J55" s="327" t="s">
        <v>470</v>
      </c>
      <c r="K55" s="327" t="s">
        <v>471</v>
      </c>
      <c r="L55" s="327"/>
      <c r="M55" s="327"/>
      <c r="N55" s="327"/>
      <c r="O55" s="327"/>
      <c r="P55" s="329" t="s">
        <v>258</v>
      </c>
      <c r="Q55" s="330" t="s">
        <v>434</v>
      </c>
      <c r="R55" s="331" t="s">
        <v>435</v>
      </c>
      <c r="S55" s="330" t="s">
        <v>436</v>
      </c>
      <c r="T55" s="330" t="s">
        <v>472</v>
      </c>
      <c r="U55" s="330"/>
      <c r="V55" s="330"/>
      <c r="W55" s="330"/>
      <c r="X55" s="332" t="s">
        <v>259</v>
      </c>
      <c r="Y55" s="333" t="s">
        <v>260</v>
      </c>
      <c r="Z55" s="332" t="s">
        <v>261</v>
      </c>
      <c r="AA55" s="334"/>
      <c r="AB55" s="335" t="s">
        <v>488</v>
      </c>
      <c r="AC55" s="335" t="s">
        <v>437</v>
      </c>
      <c r="AD55" s="335"/>
      <c r="AE55" s="335"/>
      <c r="AF55" s="335"/>
      <c r="AG55" s="335"/>
      <c r="AH55" s="335"/>
      <c r="AI55" s="335"/>
      <c r="AJ55" s="335"/>
      <c r="AK55" s="335"/>
      <c r="AL55" s="336"/>
      <c r="AM55" s="333" t="s">
        <v>438</v>
      </c>
      <c r="AN55" s="337"/>
      <c r="AO55" s="337"/>
      <c r="AP55" s="337"/>
      <c r="AQ55" s="337"/>
      <c r="AR55" s="337"/>
      <c r="AS55" s="337"/>
      <c r="AT55" s="338" t="s">
        <v>259</v>
      </c>
      <c r="AU55" s="339" t="s">
        <v>260</v>
      </c>
      <c r="AV55" s="340" t="s">
        <v>261</v>
      </c>
      <c r="AX55" s="341">
        <v>0</v>
      </c>
      <c r="AY55" s="342">
        <v>0</v>
      </c>
      <c r="AZ55" s="342">
        <v>0</v>
      </c>
      <c r="BA55" s="342">
        <v>0</v>
      </c>
      <c r="BB55" s="342">
        <v>0</v>
      </c>
      <c r="BC55" s="343">
        <v>0</v>
      </c>
      <c r="BD55" s="334"/>
      <c r="BE55" s="327" t="s">
        <v>488</v>
      </c>
      <c r="BF55" s="344" t="s">
        <v>439</v>
      </c>
      <c r="BG55" s="344" t="s">
        <v>473</v>
      </c>
      <c r="BH55" s="344"/>
      <c r="BI55" s="344"/>
      <c r="BJ55" s="344"/>
      <c r="BK55" s="344"/>
      <c r="BL55" s="344"/>
      <c r="BM55" s="344"/>
      <c r="BN55" s="344"/>
      <c r="BO55" s="344"/>
      <c r="BP55" s="345" t="s">
        <v>474</v>
      </c>
      <c r="BQ55" s="346"/>
      <c r="BR55" s="346"/>
      <c r="BS55" s="346"/>
      <c r="BT55" s="346"/>
      <c r="BU55" s="346"/>
      <c r="BV55" s="346"/>
      <c r="BW55" s="347" t="s">
        <v>259</v>
      </c>
      <c r="BX55" s="347" t="s">
        <v>260</v>
      </c>
      <c r="BY55" s="347" t="s">
        <v>261</v>
      </c>
      <c r="CA55" s="348" t="s">
        <v>262</v>
      </c>
      <c r="CB55" s="349">
        <v>0</v>
      </c>
      <c r="CC55" s="350"/>
      <c r="CD55" s="348" t="s">
        <v>262</v>
      </c>
      <c r="CE55" s="351">
        <v>40</v>
      </c>
      <c r="CF55" s="350"/>
      <c r="CG55" s="348" t="s">
        <v>262</v>
      </c>
      <c r="CH55" s="351">
        <v>26</v>
      </c>
      <c r="CI55" s="350"/>
      <c r="CJ55" s="352">
        <v>28</v>
      </c>
      <c r="CL55" s="353"/>
      <c r="CM55" s="354"/>
      <c r="CN55" s="355"/>
      <c r="CP55" s="356"/>
      <c r="CQ55" s="357"/>
      <c r="CR55" s="357"/>
      <c r="CS55" s="357"/>
      <c r="CT55" s="357"/>
      <c r="CU55" s="358"/>
      <c r="CW55" s="359"/>
      <c r="CX55" s="648" t="s">
        <v>263</v>
      </c>
      <c r="CY55" s="648"/>
      <c r="CZ55" s="360">
        <v>0</v>
      </c>
      <c r="DA55" s="361"/>
      <c r="DB55" s="362"/>
      <c r="DC55" s="649" t="s">
        <v>263</v>
      </c>
      <c r="DD55" s="649"/>
      <c r="DE55" s="363">
        <v>0</v>
      </c>
      <c r="DF55" s="364"/>
      <c r="DG55" s="362"/>
      <c r="DH55" s="649" t="s">
        <v>263</v>
      </c>
      <c r="DI55" s="649"/>
      <c r="DJ55" s="363">
        <v>0</v>
      </c>
      <c r="DK55" s="365"/>
      <c r="DL55" s="366"/>
      <c r="DM55" s="367"/>
      <c r="DN55" s="367"/>
      <c r="DO55" s="368"/>
      <c r="DR55" s="369">
        <v>40</v>
      </c>
      <c r="DS55" s="370">
        <v>40</v>
      </c>
      <c r="DT55" s="370">
        <v>0</v>
      </c>
      <c r="DU55" s="371">
        <v>0</v>
      </c>
      <c r="DV55" s="72"/>
      <c r="DW55" s="372">
        <v>40</v>
      </c>
      <c r="DX55" s="373">
        <v>40</v>
      </c>
      <c r="DY55" s="373">
        <v>0</v>
      </c>
      <c r="DZ55" s="374">
        <v>0</v>
      </c>
      <c r="EA55" s="72"/>
      <c r="EB55" s="375">
        <v>40</v>
      </c>
      <c r="EC55" s="376">
        <v>40</v>
      </c>
      <c r="ED55" s="376">
        <v>0</v>
      </c>
      <c r="EE55" s="377">
        <v>0</v>
      </c>
    </row>
    <row r="56" spans="1:135" ht="15" customHeight="1" thickTop="1" thickBot="1" x14ac:dyDescent="0.35">
      <c r="A56" t="s">
        <v>306</v>
      </c>
      <c r="F56" s="378"/>
      <c r="G56" s="378"/>
      <c r="H56" s="378"/>
      <c r="I56" s="378"/>
      <c r="J56" s="378"/>
      <c r="K56" s="378"/>
      <c r="L56" s="378"/>
      <c r="M56" s="378"/>
      <c r="N56" s="378"/>
      <c r="O56" s="378"/>
      <c r="Q56" s="378"/>
      <c r="R56" s="378"/>
      <c r="AB56" s="378"/>
      <c r="AC56" s="378"/>
      <c r="AD56" s="378"/>
      <c r="AE56" s="378"/>
      <c r="AF56" s="378"/>
      <c r="AG56" s="378"/>
      <c r="AH56" s="378"/>
      <c r="AI56" s="378"/>
      <c r="AJ56" s="378"/>
      <c r="AK56" s="378"/>
      <c r="AM56" s="378"/>
      <c r="AN56" s="378"/>
      <c r="BE56" s="378"/>
      <c r="BF56" s="378"/>
      <c r="BG56" s="378"/>
      <c r="BH56" s="378"/>
      <c r="BI56" s="378"/>
      <c r="BJ56" s="378"/>
      <c r="BK56" s="378"/>
      <c r="BL56" s="378"/>
      <c r="BM56" s="378"/>
      <c r="BN56" s="378"/>
      <c r="BP56" s="378"/>
      <c r="BQ56" s="378"/>
      <c r="DR56" s="379"/>
      <c r="DS56" s="379"/>
      <c r="DT56" s="379"/>
      <c r="DU56" s="379"/>
      <c r="DV56" s="379"/>
      <c r="DW56" s="379"/>
      <c r="DX56" s="379"/>
      <c r="DY56" s="379"/>
      <c r="DZ56" s="379"/>
      <c r="EA56" s="379"/>
      <c r="EB56" s="379"/>
      <c r="EC56" s="379"/>
      <c r="ED56" s="379"/>
      <c r="EE56" s="379"/>
    </row>
    <row r="57" spans="1:135" ht="22.8" customHeight="1" thickTop="1" thickBot="1" x14ac:dyDescent="0.35">
      <c r="A57" s="41" t="str">
        <f>+A1</f>
        <v>I.E LUIS LOPEZ DE MESA</v>
      </c>
      <c r="B57" s="438"/>
      <c r="C57" s="438"/>
      <c r="D57" s="439">
        <v>43606</v>
      </c>
      <c r="E57" s="440"/>
      <c r="F57" s="42" t="s">
        <v>5</v>
      </c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3"/>
      <c r="R57" s="43"/>
      <c r="S57" s="44"/>
      <c r="T57" s="43"/>
      <c r="U57" s="43"/>
      <c r="V57" s="43"/>
      <c r="W57" s="45"/>
      <c r="X57" s="42"/>
      <c r="Y57" s="42"/>
      <c r="Z57" s="46"/>
      <c r="AA57" s="47"/>
      <c r="AB57" s="48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583" t="s">
        <v>0</v>
      </c>
      <c r="AN57" s="584"/>
      <c r="AO57" s="584"/>
      <c r="AP57" s="584"/>
      <c r="AQ57" s="584"/>
      <c r="AR57" s="584"/>
      <c r="AS57" s="51"/>
      <c r="AT57" s="49"/>
      <c r="AU57" s="49"/>
      <c r="AV57" s="52"/>
      <c r="AW57" s="47"/>
      <c r="AX57" s="53"/>
      <c r="AY57" s="53"/>
      <c r="AZ57" s="53"/>
      <c r="BA57" s="53"/>
      <c r="BB57" s="53"/>
      <c r="BC57" s="53"/>
      <c r="BD57" s="47"/>
      <c r="BE57" s="54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85" t="s">
        <v>1</v>
      </c>
      <c r="BQ57" s="585"/>
      <c r="BR57" s="585"/>
      <c r="BS57" s="585"/>
      <c r="BT57" s="585"/>
      <c r="BU57" s="56"/>
      <c r="BV57" s="57"/>
      <c r="BW57" s="55"/>
      <c r="BX57" s="55"/>
      <c r="BY57" s="58"/>
      <c r="BZ57" s="47"/>
      <c r="CA57" s="586" t="s">
        <v>231</v>
      </c>
      <c r="CB57" s="587"/>
      <c r="CC57" s="587"/>
      <c r="CD57" s="587"/>
      <c r="CE57" s="587"/>
      <c r="CF57" s="587"/>
      <c r="CG57" s="587"/>
      <c r="CH57" s="587"/>
      <c r="CI57" s="587"/>
      <c r="CJ57" s="588"/>
      <c r="CK57" s="47"/>
      <c r="CL57" s="47"/>
      <c r="CM57" s="47"/>
      <c r="CN57" s="47"/>
      <c r="CO57" s="47"/>
      <c r="CP57" s="589" t="s">
        <v>2</v>
      </c>
      <c r="CQ57" s="590"/>
      <c r="CR57" s="590"/>
      <c r="CS57" s="590"/>
      <c r="CT57" s="590"/>
      <c r="CU57" s="591"/>
      <c r="CV57" s="47"/>
      <c r="CW57" s="592" t="s">
        <v>232</v>
      </c>
      <c r="CX57" s="593"/>
      <c r="CY57" s="593"/>
      <c r="CZ57" s="593"/>
      <c r="DA57" s="593"/>
      <c r="DB57" s="593"/>
      <c r="DC57" s="593"/>
      <c r="DD57" s="593"/>
      <c r="DE57" s="593"/>
      <c r="DF57" s="593"/>
      <c r="DG57" s="593"/>
      <c r="DH57" s="593"/>
      <c r="DI57" s="593"/>
      <c r="DJ57" s="593"/>
      <c r="DK57" s="593"/>
      <c r="DL57" s="593"/>
      <c r="DM57" s="593"/>
      <c r="DN57" s="593"/>
      <c r="DO57" s="594"/>
      <c r="DP57" s="47"/>
      <c r="DQ57" s="47"/>
      <c r="DR57" s="550" t="s">
        <v>3</v>
      </c>
      <c r="DS57" s="551"/>
      <c r="DT57" s="551"/>
      <c r="DU57" s="551"/>
      <c r="DV57" s="551"/>
      <c r="DW57" s="551"/>
      <c r="DX57" s="551"/>
      <c r="DY57" s="551"/>
      <c r="DZ57" s="551"/>
      <c r="EA57" s="551"/>
      <c r="EB57" s="551"/>
      <c r="EC57" s="551"/>
      <c r="ED57" s="551"/>
      <c r="EE57" s="552"/>
    </row>
    <row r="58" spans="1:135" ht="15" customHeight="1" thickTop="1" thickBot="1" x14ac:dyDescent="0.35">
      <c r="A58" s="441" t="str">
        <f>+A2</f>
        <v>año</v>
      </c>
      <c r="B58" s="408">
        <v>2019</v>
      </c>
      <c r="C58" s="443" t="s">
        <v>4</v>
      </c>
      <c r="D58" s="19" t="s">
        <v>5</v>
      </c>
      <c r="E58" s="444"/>
      <c r="F58" s="529" t="s">
        <v>6</v>
      </c>
      <c r="G58" s="530"/>
      <c r="H58" s="530"/>
      <c r="I58" s="530"/>
      <c r="J58" s="530"/>
      <c r="K58" s="530"/>
      <c r="L58" s="530"/>
      <c r="M58" s="530"/>
      <c r="N58" s="530"/>
      <c r="O58" s="530"/>
      <c r="P58" s="59">
        <v>3</v>
      </c>
      <c r="Q58" s="531" t="s">
        <v>7</v>
      </c>
      <c r="R58" s="532"/>
      <c r="S58" s="532"/>
      <c r="T58" s="532"/>
      <c r="U58" s="532"/>
      <c r="V58" s="532"/>
      <c r="W58" s="60">
        <v>2</v>
      </c>
      <c r="X58" s="556" t="s">
        <v>8</v>
      </c>
      <c r="Y58" s="557"/>
      <c r="Z58" s="558"/>
      <c r="AA58" s="47"/>
      <c r="AB58" s="559" t="s">
        <v>6</v>
      </c>
      <c r="AC58" s="560"/>
      <c r="AD58" s="560"/>
      <c r="AE58" s="560"/>
      <c r="AF58" s="560"/>
      <c r="AG58" s="560"/>
      <c r="AH58" s="560"/>
      <c r="AI58" s="560"/>
      <c r="AJ58" s="560"/>
      <c r="AK58" s="560"/>
      <c r="AL58" s="61">
        <v>3</v>
      </c>
      <c r="AM58" s="561" t="s">
        <v>7</v>
      </c>
      <c r="AN58" s="562"/>
      <c r="AO58" s="562"/>
      <c r="AP58" s="562"/>
      <c r="AQ58" s="562"/>
      <c r="AR58" s="562"/>
      <c r="AS58" s="62">
        <v>1</v>
      </c>
      <c r="AT58" s="563" t="s">
        <v>8</v>
      </c>
      <c r="AU58" s="564"/>
      <c r="AV58" s="565"/>
      <c r="AW58" s="47"/>
      <c r="AX58" s="534" t="s">
        <v>233</v>
      </c>
      <c r="AY58" s="535"/>
      <c r="AZ58" s="535"/>
      <c r="BA58" s="535"/>
      <c r="BB58" s="536"/>
      <c r="BC58" s="63">
        <v>1</v>
      </c>
      <c r="BD58" s="47"/>
      <c r="BE58" s="569" t="s">
        <v>6</v>
      </c>
      <c r="BF58" s="570"/>
      <c r="BG58" s="570"/>
      <c r="BH58" s="570"/>
      <c r="BI58" s="570"/>
      <c r="BJ58" s="570"/>
      <c r="BK58" s="570"/>
      <c r="BL58" s="570"/>
      <c r="BM58" s="570"/>
      <c r="BN58" s="570"/>
      <c r="BO58" s="64">
        <v>2</v>
      </c>
      <c r="BP58" s="571" t="s">
        <v>7</v>
      </c>
      <c r="BQ58" s="572"/>
      <c r="BR58" s="572"/>
      <c r="BS58" s="572"/>
      <c r="BT58" s="572"/>
      <c r="BU58" s="572"/>
      <c r="BV58" s="65">
        <v>1</v>
      </c>
      <c r="BW58" s="573" t="s">
        <v>8</v>
      </c>
      <c r="BX58" s="574"/>
      <c r="BY58" s="575"/>
      <c r="BZ58" s="47"/>
      <c r="CA58" s="576" t="s">
        <v>234</v>
      </c>
      <c r="CB58" s="577"/>
      <c r="CC58" s="66"/>
      <c r="CD58" s="640" t="s">
        <v>235</v>
      </c>
      <c r="CE58" s="641"/>
      <c r="CF58" s="66"/>
      <c r="CG58" s="642" t="s">
        <v>236</v>
      </c>
      <c r="CH58" s="643"/>
      <c r="CI58" s="66"/>
      <c r="CJ58" s="578" t="s">
        <v>237</v>
      </c>
      <c r="CK58" s="47"/>
      <c r="CL58" s="580" t="s">
        <v>464</v>
      </c>
      <c r="CM58" s="581"/>
      <c r="CN58" s="582"/>
      <c r="CO58" s="47" t="s">
        <v>465</v>
      </c>
      <c r="CP58" s="604" t="s">
        <v>239</v>
      </c>
      <c r="CQ58" s="605"/>
      <c r="CR58" s="605"/>
      <c r="CS58" s="605"/>
      <c r="CT58" s="605"/>
      <c r="CU58" s="606"/>
      <c r="CV58" s="47"/>
      <c r="CW58" s="607" t="s">
        <v>240</v>
      </c>
      <c r="CX58" s="608"/>
      <c r="CY58" s="608"/>
      <c r="CZ58" s="380"/>
      <c r="DA58" s="71"/>
      <c r="DB58" s="609" t="s">
        <v>241</v>
      </c>
      <c r="DC58" s="610"/>
      <c r="DD58" s="610"/>
      <c r="DE58" s="381"/>
      <c r="DF58" s="71"/>
      <c r="DG58" s="611" t="s">
        <v>242</v>
      </c>
      <c r="DH58" s="612"/>
      <c r="DI58" s="612"/>
      <c r="DJ58" s="382"/>
      <c r="DK58" s="71"/>
      <c r="DL58" s="613" t="s">
        <v>243</v>
      </c>
      <c r="DM58" s="614"/>
      <c r="DN58" s="614"/>
      <c r="DO58" s="615"/>
      <c r="DP58" s="47"/>
      <c r="DQ58" s="47"/>
      <c r="DR58" s="595" t="s">
        <v>5</v>
      </c>
      <c r="DS58" s="596"/>
      <c r="DT58" s="596"/>
      <c r="DU58" s="597"/>
      <c r="DV58" s="72"/>
      <c r="DW58" s="598" t="s">
        <v>0</v>
      </c>
      <c r="DX58" s="599"/>
      <c r="DY58" s="599"/>
      <c r="DZ58" s="600"/>
      <c r="EA58" s="72"/>
      <c r="EB58" s="601" t="s">
        <v>1</v>
      </c>
      <c r="EC58" s="602"/>
      <c r="ED58" s="602"/>
      <c r="EE58" s="603"/>
    </row>
    <row r="59" spans="1:135" ht="18.600000000000001" thickTop="1" thickBot="1" x14ac:dyDescent="0.4">
      <c r="A59" s="462" t="s">
        <v>307</v>
      </c>
      <c r="B59" s="446" t="s">
        <v>9</v>
      </c>
      <c r="C59" s="447">
        <v>604</v>
      </c>
      <c r="D59" s="448" t="s">
        <v>10</v>
      </c>
      <c r="E59" s="449" t="s">
        <v>16</v>
      </c>
      <c r="F59" s="616">
        <v>0.3</v>
      </c>
      <c r="G59" s="617"/>
      <c r="H59" s="618" t="s">
        <v>244</v>
      </c>
      <c r="I59" s="618"/>
      <c r="J59" s="618"/>
      <c r="K59" s="618"/>
      <c r="L59" s="618"/>
      <c r="M59" s="618"/>
      <c r="N59" s="618"/>
      <c r="O59" s="619"/>
      <c r="P59" s="73">
        <v>0.2</v>
      </c>
      <c r="Q59" s="620">
        <v>0.3</v>
      </c>
      <c r="R59" s="621"/>
      <c r="S59" s="622" t="s">
        <v>245</v>
      </c>
      <c r="T59" s="622"/>
      <c r="U59" s="622"/>
      <c r="V59" s="622"/>
      <c r="W59" s="623"/>
      <c r="X59" s="74">
        <v>0.1</v>
      </c>
      <c r="Y59" s="75">
        <v>0.05</v>
      </c>
      <c r="Z59" s="76">
        <v>0.05</v>
      </c>
      <c r="AA59" s="47"/>
      <c r="AB59" s="624">
        <v>0.4</v>
      </c>
      <c r="AC59" s="622"/>
      <c r="AD59" s="625" t="s">
        <v>244</v>
      </c>
      <c r="AE59" s="625"/>
      <c r="AF59" s="625"/>
      <c r="AG59" s="625"/>
      <c r="AH59" s="625"/>
      <c r="AI59" s="625"/>
      <c r="AJ59" s="625"/>
      <c r="AK59" s="625"/>
      <c r="AL59" s="626"/>
      <c r="AM59" s="620">
        <v>0.4</v>
      </c>
      <c r="AN59" s="621"/>
      <c r="AO59" s="622" t="s">
        <v>245</v>
      </c>
      <c r="AP59" s="622"/>
      <c r="AQ59" s="622"/>
      <c r="AR59" s="622"/>
      <c r="AS59" s="623"/>
      <c r="AT59" s="74">
        <v>0.1</v>
      </c>
      <c r="AU59" s="75">
        <v>0.05</v>
      </c>
      <c r="AV59" s="77">
        <v>0.05</v>
      </c>
      <c r="AW59" s="47"/>
      <c r="AX59" s="78">
        <v>1</v>
      </c>
      <c r="AY59" s="79">
        <v>0</v>
      </c>
      <c r="AZ59" s="79">
        <v>0</v>
      </c>
      <c r="BA59" s="79">
        <v>0</v>
      </c>
      <c r="BB59" s="79">
        <v>0</v>
      </c>
      <c r="BC59" s="80">
        <v>0</v>
      </c>
      <c r="BD59" s="47"/>
      <c r="BE59" s="627">
        <v>0.4</v>
      </c>
      <c r="BF59" s="622"/>
      <c r="BG59" s="625" t="s">
        <v>244</v>
      </c>
      <c r="BH59" s="625"/>
      <c r="BI59" s="625"/>
      <c r="BJ59" s="625"/>
      <c r="BK59" s="625"/>
      <c r="BL59" s="625"/>
      <c r="BM59" s="625"/>
      <c r="BN59" s="625"/>
      <c r="BO59" s="626"/>
      <c r="BP59" s="620">
        <v>0.4</v>
      </c>
      <c r="BQ59" s="621"/>
      <c r="BR59" s="622" t="s">
        <v>245</v>
      </c>
      <c r="BS59" s="622"/>
      <c r="BT59" s="622"/>
      <c r="BU59" s="622"/>
      <c r="BV59" s="623"/>
      <c r="BW59" s="74">
        <v>0.1</v>
      </c>
      <c r="BX59" s="75">
        <v>0.05</v>
      </c>
      <c r="BY59" s="81">
        <v>0.05</v>
      </c>
      <c r="BZ59" s="47"/>
      <c r="CA59" s="638">
        <v>1</v>
      </c>
      <c r="CB59" s="639"/>
      <c r="CC59" s="82"/>
      <c r="CD59" s="628">
        <v>1</v>
      </c>
      <c r="CE59" s="629"/>
      <c r="CF59" s="82"/>
      <c r="CG59" s="630">
        <v>1</v>
      </c>
      <c r="CH59" s="631"/>
      <c r="CI59" s="82"/>
      <c r="CJ59" s="579"/>
      <c r="CK59" s="47"/>
      <c r="CL59" s="83">
        <v>1</v>
      </c>
      <c r="CM59" s="84">
        <v>1</v>
      </c>
      <c r="CN59" s="85">
        <v>1</v>
      </c>
      <c r="CO59" s="47"/>
      <c r="CP59" s="86" t="s">
        <v>13</v>
      </c>
      <c r="CQ59" s="87" t="s">
        <v>14</v>
      </c>
      <c r="CR59" s="88" t="s">
        <v>15</v>
      </c>
      <c r="CS59" s="89"/>
      <c r="CT59" s="89"/>
      <c r="CU59" s="90"/>
      <c r="CV59" s="47"/>
      <c r="CW59" s="91">
        <v>0.3</v>
      </c>
      <c r="CX59" s="92">
        <v>0.5</v>
      </c>
      <c r="CY59" s="92">
        <v>0.2</v>
      </c>
      <c r="CZ59" s="93">
        <v>1</v>
      </c>
      <c r="DA59" s="94"/>
      <c r="DB59" s="91">
        <v>0.3</v>
      </c>
      <c r="DC59" s="92">
        <v>0.5</v>
      </c>
      <c r="DD59" s="92">
        <v>0.2</v>
      </c>
      <c r="DE59" s="93">
        <v>1</v>
      </c>
      <c r="DF59" s="94"/>
      <c r="DG59" s="91">
        <v>0.3</v>
      </c>
      <c r="DH59" s="92">
        <v>0.5</v>
      </c>
      <c r="DI59" s="92">
        <v>0.2</v>
      </c>
      <c r="DJ59" s="93">
        <v>1</v>
      </c>
      <c r="DK59" s="94"/>
      <c r="DL59" s="95">
        <v>20</v>
      </c>
      <c r="DM59" s="96">
        <v>20</v>
      </c>
      <c r="DN59" s="96">
        <v>20</v>
      </c>
      <c r="DO59" s="97">
        <v>20</v>
      </c>
      <c r="DP59" s="47"/>
      <c r="DQ59" s="47"/>
      <c r="DR59" s="98" t="s">
        <v>246</v>
      </c>
      <c r="DS59" s="99" t="s">
        <v>247</v>
      </c>
      <c r="DT59" s="100" t="s">
        <v>248</v>
      </c>
      <c r="DU59" s="101" t="s">
        <v>249</v>
      </c>
      <c r="DV59" s="72"/>
      <c r="DW59" s="102" t="s">
        <v>246</v>
      </c>
      <c r="DX59" s="103" t="s">
        <v>247</v>
      </c>
      <c r="DY59" s="104" t="s">
        <v>248</v>
      </c>
      <c r="DZ59" s="105" t="s">
        <v>249</v>
      </c>
      <c r="EA59" s="106"/>
      <c r="EB59" s="107" t="s">
        <v>246</v>
      </c>
      <c r="EC59" s="108" t="s">
        <v>247</v>
      </c>
      <c r="ED59" s="109" t="s">
        <v>248</v>
      </c>
      <c r="EE59" s="110" t="s">
        <v>249</v>
      </c>
    </row>
    <row r="60" spans="1:135" ht="24" customHeight="1" thickTop="1" thickBot="1" x14ac:dyDescent="0.4">
      <c r="A60" s="450" t="s">
        <v>183</v>
      </c>
      <c r="B60" s="451" t="s">
        <v>19</v>
      </c>
      <c r="C60" s="452"/>
      <c r="D60" s="451" t="s">
        <v>20</v>
      </c>
      <c r="E60" s="453"/>
      <c r="F60" s="111">
        <v>1</v>
      </c>
      <c r="G60" s="112">
        <v>2</v>
      </c>
      <c r="H60" s="112">
        <v>3</v>
      </c>
      <c r="I60" s="112">
        <v>0</v>
      </c>
      <c r="J60" s="112">
        <v>0</v>
      </c>
      <c r="K60" s="112">
        <v>0</v>
      </c>
      <c r="L60" s="112">
        <v>0</v>
      </c>
      <c r="M60" s="112">
        <v>0</v>
      </c>
      <c r="N60" s="112">
        <v>0</v>
      </c>
      <c r="O60" s="113">
        <v>0</v>
      </c>
      <c r="P60" s="114">
        <v>0</v>
      </c>
      <c r="Q60" s="115">
        <v>12</v>
      </c>
      <c r="R60" s="116">
        <v>13</v>
      </c>
      <c r="S60" s="116">
        <v>0</v>
      </c>
      <c r="T60" s="116">
        <v>0</v>
      </c>
      <c r="U60" s="116">
        <v>0</v>
      </c>
      <c r="V60" s="116">
        <v>0</v>
      </c>
      <c r="W60" s="116">
        <v>0</v>
      </c>
      <c r="X60" s="114">
        <v>19</v>
      </c>
      <c r="Y60" s="112">
        <v>0</v>
      </c>
      <c r="Z60" s="117">
        <v>0</v>
      </c>
      <c r="AA60" s="47"/>
      <c r="AB60" s="118">
        <v>1</v>
      </c>
      <c r="AC60" s="119">
        <v>2</v>
      </c>
      <c r="AD60" s="119">
        <v>3</v>
      </c>
      <c r="AE60" s="119">
        <v>0</v>
      </c>
      <c r="AF60" s="119">
        <v>0</v>
      </c>
      <c r="AG60" s="119">
        <v>0</v>
      </c>
      <c r="AH60" s="119">
        <v>0</v>
      </c>
      <c r="AI60" s="119">
        <v>0</v>
      </c>
      <c r="AJ60" s="119">
        <v>0</v>
      </c>
      <c r="AK60" s="120">
        <v>0</v>
      </c>
      <c r="AL60" s="121">
        <v>0</v>
      </c>
      <c r="AM60" s="122">
        <v>0</v>
      </c>
      <c r="AN60" s="123">
        <v>0</v>
      </c>
      <c r="AO60" s="123">
        <v>0</v>
      </c>
      <c r="AP60" s="123">
        <v>0</v>
      </c>
      <c r="AQ60" s="123">
        <v>0</v>
      </c>
      <c r="AR60" s="123">
        <v>0</v>
      </c>
      <c r="AS60" s="124">
        <v>0</v>
      </c>
      <c r="AT60" s="125">
        <v>19</v>
      </c>
      <c r="AU60" s="126">
        <v>0</v>
      </c>
      <c r="AV60" s="127">
        <v>0</v>
      </c>
      <c r="AW60" s="47"/>
      <c r="AX60" s="128">
        <v>0</v>
      </c>
      <c r="AY60" s="129">
        <v>0</v>
      </c>
      <c r="AZ60" s="129">
        <v>0</v>
      </c>
      <c r="BA60" s="129">
        <v>0</v>
      </c>
      <c r="BB60" s="129">
        <v>0</v>
      </c>
      <c r="BC60" s="130">
        <v>0</v>
      </c>
      <c r="BD60" s="47"/>
      <c r="BE60" s="131">
        <v>1</v>
      </c>
      <c r="BF60" s="132">
        <v>2</v>
      </c>
      <c r="BG60" s="132">
        <v>0</v>
      </c>
      <c r="BH60" s="132">
        <v>0</v>
      </c>
      <c r="BI60" s="132">
        <v>0</v>
      </c>
      <c r="BJ60" s="132">
        <v>0</v>
      </c>
      <c r="BK60" s="132">
        <v>0</v>
      </c>
      <c r="BL60" s="132">
        <v>0</v>
      </c>
      <c r="BM60" s="132">
        <v>0</v>
      </c>
      <c r="BN60" s="133">
        <v>0</v>
      </c>
      <c r="BO60" s="134">
        <v>0</v>
      </c>
      <c r="BP60" s="135">
        <v>12</v>
      </c>
      <c r="BQ60" s="136">
        <v>0</v>
      </c>
      <c r="BR60" s="136">
        <v>0</v>
      </c>
      <c r="BS60" s="136">
        <v>0</v>
      </c>
      <c r="BT60" s="136">
        <v>0</v>
      </c>
      <c r="BU60" s="136">
        <v>0</v>
      </c>
      <c r="BV60" s="137">
        <v>0</v>
      </c>
      <c r="BW60" s="138">
        <v>19</v>
      </c>
      <c r="BX60" s="132">
        <v>0</v>
      </c>
      <c r="BY60" s="139">
        <v>0</v>
      </c>
      <c r="BZ60" s="47"/>
      <c r="CA60" s="632">
        <v>0.6</v>
      </c>
      <c r="CB60" s="633"/>
      <c r="CC60" s="140"/>
      <c r="CD60" s="634">
        <v>0.2</v>
      </c>
      <c r="CE60" s="635"/>
      <c r="CF60" s="140"/>
      <c r="CG60" s="636">
        <v>0.2</v>
      </c>
      <c r="CH60" s="637"/>
      <c r="CI60" s="72"/>
      <c r="CJ60" s="141">
        <v>1</v>
      </c>
      <c r="CK60" s="47"/>
      <c r="CL60" s="142" t="s">
        <v>13</v>
      </c>
      <c r="CM60" s="143" t="s">
        <v>14</v>
      </c>
      <c r="CN60" s="144" t="s">
        <v>15</v>
      </c>
      <c r="CO60" s="47"/>
      <c r="CP60" s="145">
        <v>1</v>
      </c>
      <c r="CQ60" s="146">
        <v>2</v>
      </c>
      <c r="CR60" s="146">
        <v>3</v>
      </c>
      <c r="CS60" s="146">
        <v>4</v>
      </c>
      <c r="CT60" s="147">
        <v>5</v>
      </c>
      <c r="CU60" s="148" t="s">
        <v>250</v>
      </c>
      <c r="CV60" s="47"/>
      <c r="CW60" s="149" t="s">
        <v>251</v>
      </c>
      <c r="CX60" s="150" t="s">
        <v>12</v>
      </c>
      <c r="CY60" s="150" t="s">
        <v>252</v>
      </c>
      <c r="CZ60" s="151" t="s">
        <v>253</v>
      </c>
      <c r="DA60" s="152"/>
      <c r="DB60" s="149" t="s">
        <v>251</v>
      </c>
      <c r="DC60" s="150" t="s">
        <v>12</v>
      </c>
      <c r="DD60" s="150" t="s">
        <v>252</v>
      </c>
      <c r="DE60" s="151" t="s">
        <v>253</v>
      </c>
      <c r="DF60" s="152"/>
      <c r="DG60" s="149" t="s">
        <v>251</v>
      </c>
      <c r="DH60" s="150" t="s">
        <v>12</v>
      </c>
      <c r="DI60" s="150" t="s">
        <v>252</v>
      </c>
      <c r="DJ60" s="151" t="s">
        <v>253</v>
      </c>
      <c r="DK60" s="152"/>
      <c r="DL60" s="153" t="s">
        <v>254</v>
      </c>
      <c r="DM60" s="154" t="s">
        <v>255</v>
      </c>
      <c r="DN60" s="154" t="s">
        <v>256</v>
      </c>
      <c r="DO60" s="154" t="s">
        <v>257</v>
      </c>
      <c r="DP60" s="47"/>
      <c r="DQ60" s="47"/>
      <c r="DR60" s="383" t="s">
        <v>250</v>
      </c>
      <c r="DS60" s="384" t="s">
        <v>250</v>
      </c>
      <c r="DT60" s="384" t="s">
        <v>250</v>
      </c>
      <c r="DU60" s="385" t="s">
        <v>250</v>
      </c>
      <c r="DV60" s="72"/>
      <c r="DW60" s="158" t="s">
        <v>250</v>
      </c>
      <c r="DX60" s="159" t="s">
        <v>250</v>
      </c>
      <c r="DY60" s="159" t="s">
        <v>250</v>
      </c>
      <c r="DZ60" s="160" t="s">
        <v>250</v>
      </c>
      <c r="EA60" s="72"/>
      <c r="EB60" s="386" t="s">
        <v>250</v>
      </c>
      <c r="EC60" s="387" t="s">
        <v>250</v>
      </c>
      <c r="ED60" s="387" t="s">
        <v>250</v>
      </c>
      <c r="EE60" s="388" t="s">
        <v>250</v>
      </c>
    </row>
    <row r="61" spans="1:135" ht="16.2" thickTop="1" x14ac:dyDescent="0.3">
      <c r="A61" s="20">
        <f>+C59*100+1</f>
        <v>60401</v>
      </c>
      <c r="B61" s="454" t="s">
        <v>427</v>
      </c>
      <c r="C61" s="455" t="s">
        <v>428</v>
      </c>
      <c r="D61" s="455" t="s">
        <v>137</v>
      </c>
      <c r="E61" s="455" t="s">
        <v>98</v>
      </c>
      <c r="F61" s="164">
        <v>1</v>
      </c>
      <c r="G61" s="165">
        <v>1</v>
      </c>
      <c r="H61" s="165">
        <v>5</v>
      </c>
      <c r="I61" s="165">
        <v>1</v>
      </c>
      <c r="J61" s="165">
        <v>5</v>
      </c>
      <c r="K61" s="165"/>
      <c r="L61" s="165"/>
      <c r="M61" s="165"/>
      <c r="N61" s="165"/>
      <c r="O61" s="166"/>
      <c r="P61" s="167">
        <v>0</v>
      </c>
      <c r="Q61" s="164">
        <v>1</v>
      </c>
      <c r="R61" s="168">
        <v>1</v>
      </c>
      <c r="S61" s="168">
        <v>1</v>
      </c>
      <c r="T61" s="168">
        <v>3</v>
      </c>
      <c r="U61" s="168"/>
      <c r="V61" s="168"/>
      <c r="W61" s="166"/>
      <c r="X61" s="165">
        <v>5</v>
      </c>
      <c r="Y61" s="169">
        <v>0</v>
      </c>
      <c r="Z61" s="170"/>
      <c r="AB61" s="164">
        <v>1</v>
      </c>
      <c r="AC61" s="165">
        <v>5</v>
      </c>
      <c r="AD61" s="165">
        <v>5</v>
      </c>
      <c r="AE61" s="165"/>
      <c r="AF61" s="165"/>
      <c r="AG61" s="165"/>
      <c r="AH61" s="165"/>
      <c r="AI61" s="165"/>
      <c r="AJ61" s="165"/>
      <c r="AK61" s="171"/>
      <c r="AL61" s="172"/>
      <c r="AM61" s="164">
        <v>0</v>
      </c>
      <c r="AN61" s="168"/>
      <c r="AO61" s="168"/>
      <c r="AP61" s="168"/>
      <c r="AQ61" s="168"/>
      <c r="AR61" s="168"/>
      <c r="AS61" s="166"/>
      <c r="AT61" s="165">
        <v>5</v>
      </c>
      <c r="AU61" s="169">
        <v>0</v>
      </c>
      <c r="AV61" s="173"/>
      <c r="AX61" s="174"/>
      <c r="AY61" s="175"/>
      <c r="AZ61" s="175"/>
      <c r="BA61" s="175"/>
      <c r="BB61" s="175"/>
      <c r="BC61" s="176"/>
      <c r="BE61" s="177">
        <v>1</v>
      </c>
      <c r="BF61" s="178">
        <v>4</v>
      </c>
      <c r="BG61" s="178">
        <v>1</v>
      </c>
      <c r="BH61" s="178"/>
      <c r="BI61" s="178"/>
      <c r="BJ61" s="178"/>
      <c r="BK61" s="178"/>
      <c r="BL61" s="178"/>
      <c r="BM61" s="178"/>
      <c r="BN61" s="179"/>
      <c r="BO61" s="172"/>
      <c r="BP61" s="180">
        <v>1</v>
      </c>
      <c r="BQ61" s="181">
        <v>1</v>
      </c>
      <c r="BR61" s="181">
        <v>1</v>
      </c>
      <c r="BS61" s="181"/>
      <c r="BT61" s="181"/>
      <c r="BU61" s="181"/>
      <c r="BV61" s="182"/>
      <c r="BW61" s="183">
        <v>5</v>
      </c>
      <c r="BX61" s="169">
        <v>0</v>
      </c>
      <c r="BY61" s="184"/>
      <c r="CA61" s="185">
        <v>2.2999999999999998</v>
      </c>
      <c r="CB61" s="186" t="s">
        <v>426</v>
      </c>
      <c r="CC61" s="187"/>
      <c r="CD61" s="188">
        <v>2</v>
      </c>
      <c r="CE61" s="189" t="s">
        <v>426</v>
      </c>
      <c r="CF61" s="190"/>
      <c r="CG61" s="191">
        <v>1.7</v>
      </c>
      <c r="CH61" s="192" t="s">
        <v>426</v>
      </c>
      <c r="CI61" s="190"/>
      <c r="CJ61" s="193">
        <v>2.1</v>
      </c>
      <c r="CL61" s="194">
        <v>0.1</v>
      </c>
      <c r="CM61" s="195">
        <v>0.1</v>
      </c>
      <c r="CN61" s="196">
        <v>0.1</v>
      </c>
      <c r="CO61">
        <v>0</v>
      </c>
      <c r="CP61" s="197"/>
      <c r="CQ61" s="198"/>
      <c r="CR61" s="198"/>
      <c r="CS61" s="198"/>
      <c r="CT61" s="199"/>
      <c r="CU61" s="200">
        <v>0</v>
      </c>
      <c r="CW61" s="201"/>
      <c r="CX61" s="202">
        <v>0</v>
      </c>
      <c r="CY61" s="202">
        <v>0</v>
      </c>
      <c r="CZ61" s="203">
        <v>0</v>
      </c>
      <c r="DA61" s="204"/>
      <c r="DB61" s="205"/>
      <c r="DC61" s="206">
        <v>0</v>
      </c>
      <c r="DD61" s="206">
        <v>0</v>
      </c>
      <c r="DE61" s="207">
        <v>0</v>
      </c>
      <c r="DF61" s="190"/>
      <c r="DG61" s="201"/>
      <c r="DH61" s="202">
        <v>0</v>
      </c>
      <c r="DI61" s="202">
        <v>0</v>
      </c>
      <c r="DJ61" s="208">
        <v>0</v>
      </c>
      <c r="DK61" s="209"/>
      <c r="DL61" s="210"/>
      <c r="DM61" s="211"/>
      <c r="DN61" s="211"/>
      <c r="DO61" s="212"/>
      <c r="DR61" s="213">
        <v>2.6</v>
      </c>
      <c r="DS61" s="389">
        <v>2.2999999999999998</v>
      </c>
      <c r="DT61" s="389"/>
      <c r="DU61" s="390"/>
      <c r="DV61" s="391"/>
      <c r="DW61" s="217">
        <v>2</v>
      </c>
      <c r="DX61" s="392">
        <v>2</v>
      </c>
      <c r="DY61" s="392"/>
      <c r="DZ61" s="393"/>
      <c r="EA61" s="391"/>
      <c r="EB61" s="394">
        <v>2</v>
      </c>
      <c r="EC61" s="395">
        <v>1.7</v>
      </c>
      <c r="ED61" s="395"/>
      <c r="EE61" s="396"/>
    </row>
    <row r="62" spans="1:135" x14ac:dyDescent="0.3">
      <c r="A62" s="20">
        <f>+A61+1</f>
        <v>60402</v>
      </c>
      <c r="B62" s="456" t="s">
        <v>45</v>
      </c>
      <c r="C62" s="457" t="s">
        <v>45</v>
      </c>
      <c r="D62" s="457" t="s">
        <v>137</v>
      </c>
      <c r="E62" s="457" t="s">
        <v>164</v>
      </c>
      <c r="F62" s="223">
        <v>3.5</v>
      </c>
      <c r="G62" s="183">
        <v>1</v>
      </c>
      <c r="H62" s="183">
        <v>3</v>
      </c>
      <c r="I62" s="183">
        <v>1</v>
      </c>
      <c r="J62" s="183">
        <v>1</v>
      </c>
      <c r="K62" s="183"/>
      <c r="L62" s="183"/>
      <c r="M62" s="183"/>
      <c r="N62" s="183"/>
      <c r="O62" s="224"/>
      <c r="P62" s="167">
        <v>0</v>
      </c>
      <c r="Q62" s="223">
        <v>1</v>
      </c>
      <c r="R62" s="225">
        <v>1</v>
      </c>
      <c r="S62" s="225">
        <v>1</v>
      </c>
      <c r="T62" s="168">
        <v>1</v>
      </c>
      <c r="U62" s="168"/>
      <c r="V62" s="168"/>
      <c r="W62" s="166"/>
      <c r="X62" s="183">
        <v>5</v>
      </c>
      <c r="Y62" s="169">
        <v>0</v>
      </c>
      <c r="Z62" s="170"/>
      <c r="AB62" s="223">
        <v>3.8</v>
      </c>
      <c r="AC62" s="183">
        <v>1</v>
      </c>
      <c r="AD62" s="183">
        <v>1</v>
      </c>
      <c r="AE62" s="183"/>
      <c r="AF62" s="183"/>
      <c r="AG62" s="183"/>
      <c r="AH62" s="183"/>
      <c r="AI62" s="183"/>
      <c r="AJ62" s="183"/>
      <c r="AK62" s="226"/>
      <c r="AL62" s="227"/>
      <c r="AM62" s="223">
        <v>0</v>
      </c>
      <c r="AN62" s="225"/>
      <c r="AO62" s="225"/>
      <c r="AP62" s="168"/>
      <c r="AQ62" s="168"/>
      <c r="AR62" s="168"/>
      <c r="AS62" s="166"/>
      <c r="AT62" s="183">
        <v>5</v>
      </c>
      <c r="AU62" s="169">
        <v>0</v>
      </c>
      <c r="AV62" s="173"/>
      <c r="AX62" s="228"/>
      <c r="AY62" s="229"/>
      <c r="AZ62" s="229"/>
      <c r="BA62" s="229"/>
      <c r="BB62" s="229"/>
      <c r="BC62" s="230"/>
      <c r="BE62" s="231">
        <v>2.8</v>
      </c>
      <c r="BF62" s="183">
        <v>1</v>
      </c>
      <c r="BG62" s="183">
        <v>1</v>
      </c>
      <c r="BH62" s="183"/>
      <c r="BI62" s="183"/>
      <c r="BJ62" s="183"/>
      <c r="BK62" s="183"/>
      <c r="BL62" s="183"/>
      <c r="BM62" s="183"/>
      <c r="BN62" s="226"/>
      <c r="BO62" s="227"/>
      <c r="BP62" s="223">
        <v>1</v>
      </c>
      <c r="BQ62" s="225">
        <v>1</v>
      </c>
      <c r="BR62" s="225">
        <v>1</v>
      </c>
      <c r="BS62" s="168"/>
      <c r="BT62" s="168"/>
      <c r="BU62" s="168"/>
      <c r="BV62" s="166"/>
      <c r="BW62" s="183">
        <v>5</v>
      </c>
      <c r="BX62" s="169">
        <v>0</v>
      </c>
      <c r="BY62" s="184"/>
      <c r="CA62" s="185">
        <v>1.8</v>
      </c>
      <c r="CB62" s="232" t="s">
        <v>426</v>
      </c>
      <c r="CC62" s="187"/>
      <c r="CD62" s="188">
        <v>1.3</v>
      </c>
      <c r="CE62" s="233" t="s">
        <v>426</v>
      </c>
      <c r="CF62" s="190"/>
      <c r="CG62" s="191">
        <v>1.5</v>
      </c>
      <c r="CH62" s="234" t="s">
        <v>426</v>
      </c>
      <c r="CI62" s="190"/>
      <c r="CJ62" s="235">
        <v>1.6</v>
      </c>
      <c r="CL62" s="236"/>
      <c r="CM62" s="237"/>
      <c r="CN62" s="238"/>
      <c r="CO62">
        <v>0</v>
      </c>
      <c r="CP62" s="239"/>
      <c r="CQ62" s="240"/>
      <c r="CR62" s="240"/>
      <c r="CS62" s="240"/>
      <c r="CT62" s="241"/>
      <c r="CU62" s="242">
        <v>0</v>
      </c>
      <c r="CW62" s="243"/>
      <c r="CX62" s="244">
        <v>0</v>
      </c>
      <c r="CY62" s="202">
        <v>0</v>
      </c>
      <c r="CZ62" s="245">
        <v>0</v>
      </c>
      <c r="DA62" s="204"/>
      <c r="DB62" s="243"/>
      <c r="DC62" s="244">
        <v>0</v>
      </c>
      <c r="DD62" s="202">
        <v>0</v>
      </c>
      <c r="DE62" s="246">
        <v>0</v>
      </c>
      <c r="DF62" s="190"/>
      <c r="DG62" s="243"/>
      <c r="DH62" s="202">
        <v>0</v>
      </c>
      <c r="DI62" s="202">
        <v>0</v>
      </c>
      <c r="DJ62" s="246">
        <v>0</v>
      </c>
      <c r="DK62" s="209"/>
      <c r="DL62" s="247"/>
      <c r="DM62" s="248"/>
      <c r="DN62" s="248"/>
      <c r="DO62" s="249"/>
      <c r="DR62" s="250">
        <v>3.4</v>
      </c>
      <c r="DS62" s="397">
        <v>1.8</v>
      </c>
      <c r="DT62" s="397"/>
      <c r="DU62" s="398"/>
      <c r="DV62" s="391"/>
      <c r="DW62" s="253">
        <v>4.0999999999999996</v>
      </c>
      <c r="DX62" s="399">
        <v>1.3</v>
      </c>
      <c r="DY62" s="399"/>
      <c r="DZ62" s="400"/>
      <c r="EA62" s="391"/>
      <c r="EB62" s="401">
        <v>3.4</v>
      </c>
      <c r="EC62" s="402">
        <v>1.5</v>
      </c>
      <c r="ED62" s="402"/>
      <c r="EE62" s="403"/>
    </row>
    <row r="63" spans="1:135" x14ac:dyDescent="0.3">
      <c r="A63" s="20">
        <f t="shared" ref="A63:A110" si="2">+A62+1</f>
        <v>60403</v>
      </c>
      <c r="B63" s="456" t="s">
        <v>308</v>
      </c>
      <c r="C63" s="457" t="s">
        <v>309</v>
      </c>
      <c r="D63" s="457" t="s">
        <v>105</v>
      </c>
      <c r="E63" s="457" t="s">
        <v>310</v>
      </c>
      <c r="F63" s="223">
        <v>1</v>
      </c>
      <c r="G63" s="183">
        <v>1</v>
      </c>
      <c r="H63" s="183">
        <v>1</v>
      </c>
      <c r="I63" s="183">
        <v>1</v>
      </c>
      <c r="J63" s="183">
        <v>1</v>
      </c>
      <c r="K63" s="183"/>
      <c r="L63" s="183"/>
      <c r="M63" s="183"/>
      <c r="N63" s="183"/>
      <c r="O63" s="224"/>
      <c r="P63" s="167">
        <v>0</v>
      </c>
      <c r="Q63" s="223">
        <v>1</v>
      </c>
      <c r="R63" s="225">
        <v>1</v>
      </c>
      <c r="S63" s="225">
        <v>1</v>
      </c>
      <c r="T63" s="168">
        <v>1</v>
      </c>
      <c r="U63" s="168"/>
      <c r="V63" s="168"/>
      <c r="W63" s="166"/>
      <c r="X63" s="183">
        <v>5</v>
      </c>
      <c r="Y63" s="169">
        <v>0</v>
      </c>
      <c r="Z63" s="170"/>
      <c r="AB63" s="223">
        <v>1</v>
      </c>
      <c r="AC63" s="183">
        <v>1</v>
      </c>
      <c r="AD63" s="183">
        <v>1</v>
      </c>
      <c r="AE63" s="183"/>
      <c r="AF63" s="183"/>
      <c r="AG63" s="183"/>
      <c r="AH63" s="183"/>
      <c r="AI63" s="183"/>
      <c r="AJ63" s="183"/>
      <c r="AK63" s="226"/>
      <c r="AL63" s="227"/>
      <c r="AM63" s="223">
        <v>0</v>
      </c>
      <c r="AN63" s="225"/>
      <c r="AO63" s="225"/>
      <c r="AP63" s="168"/>
      <c r="AQ63" s="168"/>
      <c r="AR63" s="168"/>
      <c r="AS63" s="166"/>
      <c r="AT63" s="183">
        <v>5</v>
      </c>
      <c r="AU63" s="169">
        <v>0</v>
      </c>
      <c r="AV63" s="173"/>
      <c r="AX63" s="228"/>
      <c r="AY63" s="229"/>
      <c r="AZ63" s="229"/>
      <c r="BA63" s="229"/>
      <c r="BB63" s="229"/>
      <c r="BC63" s="230"/>
      <c r="BE63" s="231">
        <v>1</v>
      </c>
      <c r="BF63" s="183">
        <v>1</v>
      </c>
      <c r="BG63" s="183">
        <v>1</v>
      </c>
      <c r="BH63" s="183"/>
      <c r="BI63" s="183"/>
      <c r="BJ63" s="183"/>
      <c r="BK63" s="183"/>
      <c r="BL63" s="183"/>
      <c r="BM63" s="183"/>
      <c r="BN63" s="226"/>
      <c r="BO63" s="227"/>
      <c r="BP63" s="223">
        <v>1</v>
      </c>
      <c r="BQ63" s="225">
        <v>1</v>
      </c>
      <c r="BR63" s="225">
        <v>1</v>
      </c>
      <c r="BS63" s="168"/>
      <c r="BT63" s="168"/>
      <c r="BU63" s="168"/>
      <c r="BV63" s="166"/>
      <c r="BW63" s="183">
        <v>5</v>
      </c>
      <c r="BX63" s="169">
        <v>0</v>
      </c>
      <c r="BY63" s="184"/>
      <c r="CA63" s="185">
        <v>1.4</v>
      </c>
      <c r="CB63" s="232" t="s">
        <v>426</v>
      </c>
      <c r="CC63" s="187"/>
      <c r="CD63" s="188">
        <v>0.9</v>
      </c>
      <c r="CE63" s="233" t="s">
        <v>426</v>
      </c>
      <c r="CF63" s="190"/>
      <c r="CG63" s="191">
        <v>1.3</v>
      </c>
      <c r="CH63" s="234" t="s">
        <v>426</v>
      </c>
      <c r="CI63" s="190"/>
      <c r="CJ63" s="235">
        <v>1.3</v>
      </c>
      <c r="CL63" s="236"/>
      <c r="CM63" s="237"/>
      <c r="CN63" s="238"/>
      <c r="CO63">
        <v>0</v>
      </c>
      <c r="CP63" s="239"/>
      <c r="CQ63" s="240"/>
      <c r="CR63" s="240"/>
      <c r="CS63" s="240"/>
      <c r="CT63" s="241"/>
      <c r="CU63" s="242">
        <v>0</v>
      </c>
      <c r="CW63" s="243"/>
      <c r="CX63" s="244">
        <v>0</v>
      </c>
      <c r="CY63" s="202">
        <v>0</v>
      </c>
      <c r="CZ63" s="245">
        <v>0</v>
      </c>
      <c r="DA63" s="204"/>
      <c r="DB63" s="243"/>
      <c r="DC63" s="244">
        <v>0</v>
      </c>
      <c r="DD63" s="202">
        <v>0</v>
      </c>
      <c r="DE63" s="246">
        <v>0</v>
      </c>
      <c r="DF63" s="190"/>
      <c r="DG63" s="243"/>
      <c r="DH63" s="202">
        <v>0</v>
      </c>
      <c r="DI63" s="202">
        <v>0</v>
      </c>
      <c r="DJ63" s="246">
        <v>0</v>
      </c>
      <c r="DK63" s="209"/>
      <c r="DL63" s="247"/>
      <c r="DM63" s="248"/>
      <c r="DN63" s="248"/>
      <c r="DO63" s="249"/>
      <c r="DR63" s="250">
        <v>2.7</v>
      </c>
      <c r="DS63" s="397">
        <v>1.4</v>
      </c>
      <c r="DT63" s="397"/>
      <c r="DU63" s="398"/>
      <c r="DV63" s="391"/>
      <c r="DW63" s="253">
        <v>2.1</v>
      </c>
      <c r="DX63" s="399">
        <v>0.9</v>
      </c>
      <c r="DY63" s="399"/>
      <c r="DZ63" s="400"/>
      <c r="EA63" s="391"/>
      <c r="EB63" s="401">
        <v>1.8</v>
      </c>
      <c r="EC63" s="402">
        <v>1.3</v>
      </c>
      <c r="ED63" s="402"/>
      <c r="EE63" s="403"/>
    </row>
    <row r="64" spans="1:135" x14ac:dyDescent="0.3">
      <c r="A64" s="20">
        <f t="shared" si="2"/>
        <v>60404</v>
      </c>
      <c r="B64" s="456" t="s">
        <v>311</v>
      </c>
      <c r="C64" s="457" t="s">
        <v>110</v>
      </c>
      <c r="D64" s="457" t="s">
        <v>22</v>
      </c>
      <c r="E64" s="457" t="s">
        <v>312</v>
      </c>
      <c r="F64" s="223">
        <v>5</v>
      </c>
      <c r="G64" s="183">
        <v>3.5</v>
      </c>
      <c r="H64" s="183">
        <v>5</v>
      </c>
      <c r="I64" s="183">
        <v>5</v>
      </c>
      <c r="J64" s="183">
        <v>5</v>
      </c>
      <c r="K64" s="183"/>
      <c r="L64" s="183"/>
      <c r="M64" s="183"/>
      <c r="N64" s="183"/>
      <c r="O64" s="224"/>
      <c r="P64" s="167">
        <v>0</v>
      </c>
      <c r="Q64" s="223">
        <v>5</v>
      </c>
      <c r="R64" s="225">
        <v>5</v>
      </c>
      <c r="S64" s="225">
        <v>5</v>
      </c>
      <c r="T64" s="168">
        <v>5</v>
      </c>
      <c r="U64" s="168"/>
      <c r="V64" s="168"/>
      <c r="W64" s="166"/>
      <c r="X64" s="183">
        <v>5</v>
      </c>
      <c r="Y64" s="169">
        <v>0</v>
      </c>
      <c r="Z64" s="170"/>
      <c r="AB64" s="223">
        <v>5</v>
      </c>
      <c r="AC64" s="183">
        <v>5</v>
      </c>
      <c r="AD64" s="183">
        <v>5</v>
      </c>
      <c r="AE64" s="183"/>
      <c r="AF64" s="183"/>
      <c r="AG64" s="183"/>
      <c r="AH64" s="183"/>
      <c r="AI64" s="183"/>
      <c r="AJ64" s="183"/>
      <c r="AK64" s="226"/>
      <c r="AL64" s="227"/>
      <c r="AM64" s="223"/>
      <c r="AN64" s="225"/>
      <c r="AO64" s="225"/>
      <c r="AP64" s="168"/>
      <c r="AQ64" s="261"/>
      <c r="AR64" s="168"/>
      <c r="AS64" s="166"/>
      <c r="AT64" s="183">
        <v>5</v>
      </c>
      <c r="AU64" s="169">
        <v>0</v>
      </c>
      <c r="AV64" s="173"/>
      <c r="AX64" s="228"/>
      <c r="AY64" s="229"/>
      <c r="AZ64" s="229"/>
      <c r="BA64" s="229"/>
      <c r="BB64" s="229"/>
      <c r="BC64" s="230"/>
      <c r="BE64" s="231">
        <v>5</v>
      </c>
      <c r="BF64" s="183">
        <v>5</v>
      </c>
      <c r="BG64" s="183">
        <v>5</v>
      </c>
      <c r="BH64" s="183"/>
      <c r="BI64" s="183"/>
      <c r="BJ64" s="183"/>
      <c r="BK64" s="183"/>
      <c r="BL64" s="183"/>
      <c r="BM64" s="183"/>
      <c r="BN64" s="226"/>
      <c r="BO64" s="227"/>
      <c r="BP64" s="223">
        <v>5</v>
      </c>
      <c r="BQ64" s="225">
        <v>5</v>
      </c>
      <c r="BR64" s="225">
        <v>5</v>
      </c>
      <c r="BS64" s="168"/>
      <c r="BT64" s="261"/>
      <c r="BU64" s="168"/>
      <c r="BV64" s="166"/>
      <c r="BW64" s="183">
        <v>5</v>
      </c>
      <c r="BX64" s="169">
        <v>0</v>
      </c>
      <c r="BY64" s="184"/>
      <c r="CA64" s="185">
        <v>4.9000000000000004</v>
      </c>
      <c r="CB64" s="232" t="s">
        <v>429</v>
      </c>
      <c r="CC64" s="187"/>
      <c r="CD64" s="188">
        <v>2.5</v>
      </c>
      <c r="CE64" s="233" t="s">
        <v>426</v>
      </c>
      <c r="CF64" s="190"/>
      <c r="CG64" s="191">
        <v>4.5</v>
      </c>
      <c r="CH64" s="234" t="s">
        <v>425</v>
      </c>
      <c r="CI64" s="190"/>
      <c r="CJ64" s="235">
        <v>4.3</v>
      </c>
      <c r="CL64" s="236"/>
      <c r="CM64" s="237"/>
      <c r="CN64" s="238"/>
      <c r="CO64">
        <v>0</v>
      </c>
      <c r="CP64" s="239"/>
      <c r="CQ64" s="240"/>
      <c r="CR64" s="240"/>
      <c r="CS64" s="240"/>
      <c r="CT64" s="241"/>
      <c r="CU64" s="242">
        <v>0</v>
      </c>
      <c r="CW64" s="243"/>
      <c r="CX64" s="244">
        <v>0</v>
      </c>
      <c r="CY64" s="202">
        <v>0</v>
      </c>
      <c r="CZ64" s="245">
        <v>0</v>
      </c>
      <c r="DA64" s="204"/>
      <c r="DB64" s="243"/>
      <c r="DC64" s="244">
        <v>0</v>
      </c>
      <c r="DD64" s="202">
        <v>0</v>
      </c>
      <c r="DE64" s="246">
        <v>0</v>
      </c>
      <c r="DF64" s="190"/>
      <c r="DG64" s="243"/>
      <c r="DH64" s="202">
        <v>0</v>
      </c>
      <c r="DI64" s="202">
        <v>0</v>
      </c>
      <c r="DJ64" s="246">
        <v>0</v>
      </c>
      <c r="DK64" s="209"/>
      <c r="DL64" s="247"/>
      <c r="DM64" s="248"/>
      <c r="DN64" s="248"/>
      <c r="DO64" s="249"/>
      <c r="DR64" s="250">
        <v>4.8</v>
      </c>
      <c r="DS64" s="397">
        <v>4.9000000000000004</v>
      </c>
      <c r="DT64" s="397"/>
      <c r="DU64" s="398"/>
      <c r="DV64" s="391"/>
      <c r="DW64" s="253">
        <v>5</v>
      </c>
      <c r="DX64" s="399">
        <v>2.5</v>
      </c>
      <c r="DY64" s="399"/>
      <c r="DZ64" s="400"/>
      <c r="EA64" s="391"/>
      <c r="EB64" s="401">
        <v>5</v>
      </c>
      <c r="EC64" s="402">
        <v>4.5</v>
      </c>
      <c r="ED64" s="402"/>
      <c r="EE64" s="403"/>
    </row>
    <row r="65" spans="1:135" x14ac:dyDescent="0.3">
      <c r="A65" s="20">
        <f t="shared" si="2"/>
        <v>60405</v>
      </c>
      <c r="B65" s="456" t="s">
        <v>141</v>
      </c>
      <c r="C65" s="457" t="s">
        <v>121</v>
      </c>
      <c r="D65" s="457" t="s">
        <v>138</v>
      </c>
      <c r="E65" s="457">
        <v>0</v>
      </c>
      <c r="F65" s="262">
        <v>1</v>
      </c>
      <c r="G65" s="263">
        <v>1</v>
      </c>
      <c r="H65" s="263">
        <v>1</v>
      </c>
      <c r="I65" s="263">
        <v>1</v>
      </c>
      <c r="J65" s="263">
        <v>5</v>
      </c>
      <c r="K65" s="263"/>
      <c r="L65" s="263"/>
      <c r="M65" s="263"/>
      <c r="N65" s="263"/>
      <c r="O65" s="224"/>
      <c r="P65" s="167">
        <v>0</v>
      </c>
      <c r="Q65" s="223">
        <v>3.5</v>
      </c>
      <c r="R65" s="225">
        <v>1</v>
      </c>
      <c r="S65" s="225">
        <v>1</v>
      </c>
      <c r="T65" s="168">
        <v>1</v>
      </c>
      <c r="U65" s="168"/>
      <c r="V65" s="168"/>
      <c r="W65" s="166"/>
      <c r="X65" s="183">
        <v>5</v>
      </c>
      <c r="Y65" s="169">
        <v>0</v>
      </c>
      <c r="Z65" s="170"/>
      <c r="AB65" s="262">
        <v>1</v>
      </c>
      <c r="AC65" s="263">
        <v>1</v>
      </c>
      <c r="AD65" s="263">
        <v>1</v>
      </c>
      <c r="AE65" s="263"/>
      <c r="AF65" s="263"/>
      <c r="AG65" s="263"/>
      <c r="AH65" s="263"/>
      <c r="AI65" s="263"/>
      <c r="AJ65" s="263"/>
      <c r="AK65" s="226"/>
      <c r="AL65" s="227"/>
      <c r="AM65" s="223">
        <v>0</v>
      </c>
      <c r="AN65" s="225"/>
      <c r="AO65" s="225"/>
      <c r="AP65" s="168"/>
      <c r="AQ65" s="168"/>
      <c r="AR65" s="168"/>
      <c r="AS65" s="166"/>
      <c r="AT65" s="183">
        <v>5</v>
      </c>
      <c r="AU65" s="169">
        <v>0</v>
      </c>
      <c r="AV65" s="173"/>
      <c r="AX65" s="228"/>
      <c r="AY65" s="229"/>
      <c r="AZ65" s="229"/>
      <c r="BA65" s="229"/>
      <c r="BB65" s="229"/>
      <c r="BC65" s="230"/>
      <c r="BE65" s="265">
        <v>1</v>
      </c>
      <c r="BF65" s="263">
        <v>4</v>
      </c>
      <c r="BG65" s="263">
        <v>1</v>
      </c>
      <c r="BH65" s="263"/>
      <c r="BI65" s="263"/>
      <c r="BJ65" s="263"/>
      <c r="BK65" s="263"/>
      <c r="BL65" s="263"/>
      <c r="BM65" s="263"/>
      <c r="BN65" s="226"/>
      <c r="BO65" s="227"/>
      <c r="BP65" s="223">
        <v>1</v>
      </c>
      <c r="BQ65" s="225">
        <v>1</v>
      </c>
      <c r="BR65" s="225">
        <v>1</v>
      </c>
      <c r="BS65" s="168"/>
      <c r="BT65" s="168"/>
      <c r="BU65" s="168"/>
      <c r="BV65" s="166"/>
      <c r="BW65" s="183">
        <v>5</v>
      </c>
      <c r="BX65" s="169">
        <v>0</v>
      </c>
      <c r="BY65" s="184"/>
      <c r="CA65" s="185">
        <v>2</v>
      </c>
      <c r="CB65" s="232" t="s">
        <v>426</v>
      </c>
      <c r="CC65" s="187"/>
      <c r="CD65" s="188">
        <v>0.9</v>
      </c>
      <c r="CE65" s="233" t="s">
        <v>426</v>
      </c>
      <c r="CF65" s="190"/>
      <c r="CG65" s="191">
        <v>1.7</v>
      </c>
      <c r="CH65" s="234" t="s">
        <v>426</v>
      </c>
      <c r="CI65" s="190"/>
      <c r="CJ65" s="235">
        <v>1.7</v>
      </c>
      <c r="CL65" s="236"/>
      <c r="CM65" s="237"/>
      <c r="CN65" s="238"/>
      <c r="CO65">
        <v>0</v>
      </c>
      <c r="CP65" s="239"/>
      <c r="CQ65" s="240"/>
      <c r="CR65" s="240"/>
      <c r="CS65" s="240"/>
      <c r="CT65" s="241"/>
      <c r="CU65" s="242">
        <v>0</v>
      </c>
      <c r="CW65" s="243"/>
      <c r="CX65" s="244">
        <v>0</v>
      </c>
      <c r="CY65" s="202">
        <v>0</v>
      </c>
      <c r="CZ65" s="245">
        <v>0</v>
      </c>
      <c r="DA65" s="204"/>
      <c r="DB65" s="243"/>
      <c r="DC65" s="244">
        <v>0</v>
      </c>
      <c r="DD65" s="202">
        <v>0</v>
      </c>
      <c r="DE65" s="246">
        <v>0</v>
      </c>
      <c r="DF65" s="190"/>
      <c r="DG65" s="243"/>
      <c r="DH65" s="202">
        <v>0</v>
      </c>
      <c r="DI65" s="202">
        <v>0</v>
      </c>
      <c r="DJ65" s="246">
        <v>0</v>
      </c>
      <c r="DK65" s="209"/>
      <c r="DL65" s="247"/>
      <c r="DM65" s="248"/>
      <c r="DN65" s="248"/>
      <c r="DO65" s="249"/>
      <c r="DR65" s="250">
        <v>2.4</v>
      </c>
      <c r="DS65" s="397">
        <v>2</v>
      </c>
      <c r="DT65" s="397"/>
      <c r="DU65" s="398"/>
      <c r="DV65" s="391"/>
      <c r="DW65" s="253">
        <v>2.2000000000000002</v>
      </c>
      <c r="DX65" s="399">
        <v>0.9</v>
      </c>
      <c r="DY65" s="399"/>
      <c r="DZ65" s="400"/>
      <c r="EA65" s="391"/>
      <c r="EB65" s="401">
        <v>1.9</v>
      </c>
      <c r="EC65" s="402">
        <v>1.7</v>
      </c>
      <c r="ED65" s="402"/>
      <c r="EE65" s="403"/>
    </row>
    <row r="66" spans="1:135" x14ac:dyDescent="0.3">
      <c r="A66" s="20">
        <f t="shared" si="2"/>
        <v>60406</v>
      </c>
      <c r="B66" s="456" t="s">
        <v>30</v>
      </c>
      <c r="C66" s="457" t="s">
        <v>167</v>
      </c>
      <c r="D66" s="457" t="s">
        <v>313</v>
      </c>
      <c r="E66" s="457" t="s">
        <v>26</v>
      </c>
      <c r="F66" s="223">
        <v>1</v>
      </c>
      <c r="G66" s="183">
        <v>1</v>
      </c>
      <c r="H66" s="183">
        <v>3</v>
      </c>
      <c r="I66" s="183">
        <v>1</v>
      </c>
      <c r="J66" s="183">
        <v>5</v>
      </c>
      <c r="K66" s="183"/>
      <c r="L66" s="183"/>
      <c r="M66" s="183"/>
      <c r="N66" s="183"/>
      <c r="O66" s="224"/>
      <c r="P66" s="167">
        <v>0</v>
      </c>
      <c r="Q66" s="223">
        <v>4.4000000000000004</v>
      </c>
      <c r="R66" s="225">
        <v>1</v>
      </c>
      <c r="S66" s="225">
        <v>1</v>
      </c>
      <c r="T66" s="168">
        <v>1</v>
      </c>
      <c r="U66" s="168"/>
      <c r="V66" s="168"/>
      <c r="W66" s="166"/>
      <c r="X66" s="183">
        <v>5</v>
      </c>
      <c r="Y66" s="169">
        <v>0</v>
      </c>
      <c r="Z66" s="170"/>
      <c r="AB66" s="223">
        <v>1</v>
      </c>
      <c r="AC66" s="183">
        <v>1</v>
      </c>
      <c r="AD66" s="183">
        <v>2</v>
      </c>
      <c r="AE66" s="183"/>
      <c r="AF66" s="183"/>
      <c r="AG66" s="183"/>
      <c r="AH66" s="183"/>
      <c r="AI66" s="183"/>
      <c r="AJ66" s="183"/>
      <c r="AK66" s="226"/>
      <c r="AL66" s="227"/>
      <c r="AM66" s="223">
        <v>0</v>
      </c>
      <c r="AN66" s="225"/>
      <c r="AO66" s="225"/>
      <c r="AP66" s="168"/>
      <c r="AQ66" s="168"/>
      <c r="AR66" s="168"/>
      <c r="AS66" s="166"/>
      <c r="AT66" s="183">
        <v>5</v>
      </c>
      <c r="AU66" s="169">
        <v>0</v>
      </c>
      <c r="AV66" s="173"/>
      <c r="AX66" s="228"/>
      <c r="AY66" s="229"/>
      <c r="AZ66" s="229"/>
      <c r="BA66" s="229"/>
      <c r="BB66" s="229"/>
      <c r="BC66" s="230"/>
      <c r="BE66" s="231">
        <v>1</v>
      </c>
      <c r="BF66" s="183">
        <v>5</v>
      </c>
      <c r="BG66" s="183">
        <v>1</v>
      </c>
      <c r="BH66" s="183"/>
      <c r="BI66" s="183"/>
      <c r="BJ66" s="183"/>
      <c r="BK66" s="183"/>
      <c r="BL66" s="183"/>
      <c r="BM66" s="183"/>
      <c r="BN66" s="226"/>
      <c r="BO66" s="227"/>
      <c r="BP66" s="223">
        <v>1</v>
      </c>
      <c r="BQ66" s="225">
        <v>1</v>
      </c>
      <c r="BR66" s="225">
        <v>1</v>
      </c>
      <c r="BS66" s="168"/>
      <c r="BT66" s="168"/>
      <c r="BU66" s="168"/>
      <c r="BV66" s="166"/>
      <c r="BW66" s="183">
        <v>5</v>
      </c>
      <c r="BX66" s="169">
        <v>0</v>
      </c>
      <c r="BY66" s="184"/>
      <c r="CA66" s="185">
        <v>2.2999999999999998</v>
      </c>
      <c r="CB66" s="232" t="s">
        <v>426</v>
      </c>
      <c r="CC66" s="187"/>
      <c r="CD66" s="188">
        <v>1</v>
      </c>
      <c r="CE66" s="233" t="s">
        <v>426</v>
      </c>
      <c r="CF66" s="190"/>
      <c r="CG66" s="191">
        <v>1.8</v>
      </c>
      <c r="CH66" s="234" t="s">
        <v>426</v>
      </c>
      <c r="CI66" s="190"/>
      <c r="CJ66" s="235">
        <v>2</v>
      </c>
      <c r="CL66" s="236"/>
      <c r="CM66" s="237"/>
      <c r="CN66" s="238"/>
      <c r="CO66">
        <v>0</v>
      </c>
      <c r="CP66" s="239"/>
      <c r="CQ66" s="240"/>
      <c r="CR66" s="240"/>
      <c r="CS66" s="240"/>
      <c r="CT66" s="241"/>
      <c r="CU66" s="242">
        <v>0</v>
      </c>
      <c r="CW66" s="243"/>
      <c r="CX66" s="244">
        <v>0</v>
      </c>
      <c r="CY66" s="202">
        <v>0</v>
      </c>
      <c r="CZ66" s="245">
        <v>0</v>
      </c>
      <c r="DA66" s="204"/>
      <c r="DB66" s="243"/>
      <c r="DC66" s="244">
        <v>0</v>
      </c>
      <c r="DD66" s="202">
        <v>0</v>
      </c>
      <c r="DE66" s="246">
        <v>0</v>
      </c>
      <c r="DF66" s="190"/>
      <c r="DG66" s="243"/>
      <c r="DH66" s="202">
        <v>0</v>
      </c>
      <c r="DI66" s="202">
        <v>0</v>
      </c>
      <c r="DJ66" s="246">
        <v>0</v>
      </c>
      <c r="DK66" s="209"/>
      <c r="DL66" s="247"/>
      <c r="DM66" s="248"/>
      <c r="DN66" s="248"/>
      <c r="DO66" s="249"/>
      <c r="DR66" s="250">
        <v>2.4</v>
      </c>
      <c r="DS66" s="397">
        <v>2.2999999999999998</v>
      </c>
      <c r="DT66" s="397"/>
      <c r="DU66" s="398"/>
      <c r="DV66" s="391"/>
      <c r="DW66" s="253">
        <v>1.8</v>
      </c>
      <c r="DX66" s="399">
        <v>1</v>
      </c>
      <c r="DY66" s="399"/>
      <c r="DZ66" s="400"/>
      <c r="EA66" s="391"/>
      <c r="EB66" s="401">
        <v>1.8</v>
      </c>
      <c r="EC66" s="402">
        <v>1.8</v>
      </c>
      <c r="ED66" s="402"/>
      <c r="EE66" s="403"/>
    </row>
    <row r="67" spans="1:135" x14ac:dyDescent="0.3">
      <c r="A67" s="20">
        <f t="shared" si="2"/>
        <v>60407</v>
      </c>
      <c r="B67" s="456" t="s">
        <v>36</v>
      </c>
      <c r="C67" s="457" t="s">
        <v>314</v>
      </c>
      <c r="D67" s="457" t="s">
        <v>154</v>
      </c>
      <c r="E67" s="457" t="s">
        <v>125</v>
      </c>
      <c r="F67" s="266">
        <v>1</v>
      </c>
      <c r="G67" s="268">
        <v>1</v>
      </c>
      <c r="H67" s="268">
        <v>1</v>
      </c>
      <c r="I67" s="268">
        <v>1</v>
      </c>
      <c r="J67" s="268">
        <v>1</v>
      </c>
      <c r="K67" s="268"/>
      <c r="L67" s="268"/>
      <c r="M67" s="268"/>
      <c r="N67" s="268"/>
      <c r="O67" s="224"/>
      <c r="P67" s="167">
        <v>0</v>
      </c>
      <c r="Q67" s="266">
        <v>1</v>
      </c>
      <c r="R67" s="269">
        <v>1</v>
      </c>
      <c r="S67" s="269">
        <v>1</v>
      </c>
      <c r="T67" s="169">
        <v>1</v>
      </c>
      <c r="U67" s="169"/>
      <c r="V67" s="169"/>
      <c r="W67" s="166"/>
      <c r="X67" s="183">
        <v>5</v>
      </c>
      <c r="Y67" s="169">
        <v>0</v>
      </c>
      <c r="Z67" s="170"/>
      <c r="AB67" s="266">
        <v>1</v>
      </c>
      <c r="AC67" s="268">
        <v>1</v>
      </c>
      <c r="AD67" s="268">
        <v>1</v>
      </c>
      <c r="AE67" s="268"/>
      <c r="AF67" s="268"/>
      <c r="AG67" s="268"/>
      <c r="AH67" s="268"/>
      <c r="AI67" s="268"/>
      <c r="AJ67" s="268"/>
      <c r="AK67" s="226"/>
      <c r="AL67" s="227"/>
      <c r="AM67" s="223">
        <v>0</v>
      </c>
      <c r="AN67" s="269"/>
      <c r="AO67" s="269"/>
      <c r="AP67" s="169"/>
      <c r="AQ67" s="169"/>
      <c r="AR67" s="169"/>
      <c r="AS67" s="166"/>
      <c r="AT67" s="183">
        <v>5</v>
      </c>
      <c r="AU67" s="169">
        <v>0</v>
      </c>
      <c r="AV67" s="173"/>
      <c r="AX67" s="228"/>
      <c r="AY67" s="229"/>
      <c r="AZ67" s="229"/>
      <c r="BA67" s="229"/>
      <c r="BB67" s="229"/>
      <c r="BC67" s="230"/>
      <c r="BE67" s="270">
        <v>1</v>
      </c>
      <c r="BF67" s="268">
        <v>1</v>
      </c>
      <c r="BG67" s="268">
        <v>1</v>
      </c>
      <c r="BH67" s="268"/>
      <c r="BI67" s="268"/>
      <c r="BJ67" s="268"/>
      <c r="BK67" s="268"/>
      <c r="BL67" s="268"/>
      <c r="BM67" s="268"/>
      <c r="BN67" s="226"/>
      <c r="BO67" s="227"/>
      <c r="BP67" s="223">
        <v>1</v>
      </c>
      <c r="BQ67" s="269">
        <v>1</v>
      </c>
      <c r="BR67" s="269">
        <v>1</v>
      </c>
      <c r="BS67" s="169"/>
      <c r="BT67" s="169"/>
      <c r="BU67" s="169"/>
      <c r="BV67" s="166"/>
      <c r="BW67" s="183">
        <v>5</v>
      </c>
      <c r="BX67" s="169">
        <v>0</v>
      </c>
      <c r="BY67" s="184"/>
      <c r="CA67" s="185">
        <v>1.4</v>
      </c>
      <c r="CB67" s="232" t="s">
        <v>426</v>
      </c>
      <c r="CC67" s="187"/>
      <c r="CD67" s="188">
        <v>0.9</v>
      </c>
      <c r="CE67" s="233" t="s">
        <v>426</v>
      </c>
      <c r="CF67" s="190"/>
      <c r="CG67" s="191">
        <v>1.3</v>
      </c>
      <c r="CH67" s="234" t="s">
        <v>426</v>
      </c>
      <c r="CI67" s="190"/>
      <c r="CJ67" s="235">
        <v>1.3</v>
      </c>
      <c r="CL67" s="236"/>
      <c r="CM67" s="237"/>
      <c r="CN67" s="238"/>
      <c r="CO67">
        <v>0</v>
      </c>
      <c r="CP67" s="239"/>
      <c r="CQ67" s="240"/>
      <c r="CR67" s="240"/>
      <c r="CS67" s="240"/>
      <c r="CT67" s="241"/>
      <c r="CU67" s="242">
        <v>0</v>
      </c>
      <c r="CW67" s="243"/>
      <c r="CX67" s="244">
        <v>0</v>
      </c>
      <c r="CY67" s="202">
        <v>0</v>
      </c>
      <c r="CZ67" s="245">
        <v>0</v>
      </c>
      <c r="DA67" s="204"/>
      <c r="DB67" s="243"/>
      <c r="DC67" s="244">
        <v>0</v>
      </c>
      <c r="DD67" s="202">
        <v>0</v>
      </c>
      <c r="DE67" s="246">
        <v>0</v>
      </c>
      <c r="DF67" s="190"/>
      <c r="DG67" s="243"/>
      <c r="DH67" s="202">
        <v>0</v>
      </c>
      <c r="DI67" s="202">
        <v>0</v>
      </c>
      <c r="DJ67" s="246">
        <v>0</v>
      </c>
      <c r="DK67" s="209"/>
      <c r="DL67" s="247"/>
      <c r="DM67" s="248"/>
      <c r="DN67" s="248"/>
      <c r="DO67" s="249"/>
      <c r="DR67" s="250">
        <v>2.2000000000000002</v>
      </c>
      <c r="DS67" s="397">
        <v>1.4</v>
      </c>
      <c r="DT67" s="397"/>
      <c r="DU67" s="398"/>
      <c r="DV67" s="391"/>
      <c r="DW67" s="253">
        <v>1.8</v>
      </c>
      <c r="DX67" s="399">
        <v>0.9</v>
      </c>
      <c r="DY67" s="399"/>
      <c r="DZ67" s="400"/>
      <c r="EA67" s="391"/>
      <c r="EB67" s="401">
        <v>1.8</v>
      </c>
      <c r="EC67" s="402">
        <v>1.3</v>
      </c>
      <c r="ED67" s="402"/>
      <c r="EE67" s="403"/>
    </row>
    <row r="68" spans="1:135" x14ac:dyDescent="0.3">
      <c r="A68" s="20">
        <f t="shared" si="2"/>
        <v>60408</v>
      </c>
      <c r="B68" s="456" t="s">
        <v>36</v>
      </c>
      <c r="C68" s="457" t="s">
        <v>314</v>
      </c>
      <c r="D68" s="457" t="s">
        <v>39</v>
      </c>
      <c r="E68" s="457">
        <v>0</v>
      </c>
      <c r="F68" s="266">
        <v>1</v>
      </c>
      <c r="G68" s="268">
        <v>1</v>
      </c>
      <c r="H68" s="268">
        <v>1</v>
      </c>
      <c r="I68" s="268">
        <v>1</v>
      </c>
      <c r="J68" s="268">
        <v>1</v>
      </c>
      <c r="K68" s="268"/>
      <c r="L68" s="268"/>
      <c r="M68" s="268"/>
      <c r="N68" s="268"/>
      <c r="O68" s="224"/>
      <c r="P68" s="167">
        <v>0</v>
      </c>
      <c r="Q68" s="266">
        <v>1</v>
      </c>
      <c r="R68" s="269">
        <v>1</v>
      </c>
      <c r="S68" s="269">
        <v>1</v>
      </c>
      <c r="T68" s="169">
        <v>1</v>
      </c>
      <c r="U68" s="169"/>
      <c r="V68" s="169"/>
      <c r="W68" s="166"/>
      <c r="X68" s="183">
        <v>5</v>
      </c>
      <c r="Y68" s="169">
        <v>0</v>
      </c>
      <c r="Z68" s="170"/>
      <c r="AB68" s="266">
        <v>1</v>
      </c>
      <c r="AC68" s="268">
        <v>1</v>
      </c>
      <c r="AD68" s="268">
        <v>1</v>
      </c>
      <c r="AE68" s="268"/>
      <c r="AF68" s="268"/>
      <c r="AG68" s="268"/>
      <c r="AH68" s="268"/>
      <c r="AI68" s="268"/>
      <c r="AJ68" s="268"/>
      <c r="AK68" s="226"/>
      <c r="AL68" s="227"/>
      <c r="AM68" s="223">
        <v>0</v>
      </c>
      <c r="AN68" s="269"/>
      <c r="AO68" s="269"/>
      <c r="AP68" s="169"/>
      <c r="AQ68" s="169"/>
      <c r="AR68" s="169"/>
      <c r="AS68" s="166"/>
      <c r="AT68" s="183">
        <v>5</v>
      </c>
      <c r="AU68" s="169">
        <v>0</v>
      </c>
      <c r="AV68" s="173"/>
      <c r="AX68" s="228"/>
      <c r="AY68" s="229"/>
      <c r="AZ68" s="229"/>
      <c r="BA68" s="229"/>
      <c r="BB68" s="229"/>
      <c r="BC68" s="230"/>
      <c r="BE68" s="270">
        <v>1</v>
      </c>
      <c r="BF68" s="268">
        <v>1</v>
      </c>
      <c r="BG68" s="268">
        <v>1</v>
      </c>
      <c r="BH68" s="268"/>
      <c r="BI68" s="268"/>
      <c r="BJ68" s="268"/>
      <c r="BK68" s="268"/>
      <c r="BL68" s="268"/>
      <c r="BM68" s="268"/>
      <c r="BN68" s="226"/>
      <c r="BO68" s="227"/>
      <c r="BP68" s="223">
        <v>1</v>
      </c>
      <c r="BQ68" s="269">
        <v>1</v>
      </c>
      <c r="BR68" s="269">
        <v>1</v>
      </c>
      <c r="BS68" s="169"/>
      <c r="BT68" s="169"/>
      <c r="BU68" s="169"/>
      <c r="BV68" s="166"/>
      <c r="BW68" s="183">
        <v>5</v>
      </c>
      <c r="BX68" s="169">
        <v>0</v>
      </c>
      <c r="BY68" s="184"/>
      <c r="CA68" s="185">
        <v>1.4</v>
      </c>
      <c r="CB68" s="232" t="s">
        <v>426</v>
      </c>
      <c r="CC68" s="187"/>
      <c r="CD68" s="188">
        <v>0.9</v>
      </c>
      <c r="CE68" s="233" t="s">
        <v>426</v>
      </c>
      <c r="CF68" s="190"/>
      <c r="CG68" s="191">
        <v>1.3</v>
      </c>
      <c r="CH68" s="234" t="s">
        <v>426</v>
      </c>
      <c r="CI68" s="190"/>
      <c r="CJ68" s="235">
        <v>1.3</v>
      </c>
      <c r="CL68" s="236"/>
      <c r="CM68" s="237"/>
      <c r="CN68" s="238"/>
      <c r="CO68">
        <v>0</v>
      </c>
      <c r="CP68" s="239"/>
      <c r="CQ68" s="240"/>
      <c r="CR68" s="240"/>
      <c r="CS68" s="240"/>
      <c r="CT68" s="241"/>
      <c r="CU68" s="242">
        <v>0</v>
      </c>
      <c r="CW68" s="243"/>
      <c r="CX68" s="244">
        <v>0</v>
      </c>
      <c r="CY68" s="202">
        <v>0</v>
      </c>
      <c r="CZ68" s="245">
        <v>0</v>
      </c>
      <c r="DA68" s="204"/>
      <c r="DB68" s="243"/>
      <c r="DC68" s="244">
        <v>0</v>
      </c>
      <c r="DD68" s="202">
        <v>0</v>
      </c>
      <c r="DE68" s="246">
        <v>0</v>
      </c>
      <c r="DF68" s="190"/>
      <c r="DG68" s="243"/>
      <c r="DH68" s="202">
        <v>0</v>
      </c>
      <c r="DI68" s="202">
        <v>0</v>
      </c>
      <c r="DJ68" s="246">
        <v>0</v>
      </c>
      <c r="DK68" s="209"/>
      <c r="DL68" s="247"/>
      <c r="DM68" s="248"/>
      <c r="DN68" s="248"/>
      <c r="DO68" s="249"/>
      <c r="DR68" s="250">
        <v>2.9</v>
      </c>
      <c r="DS68" s="397">
        <v>1.4</v>
      </c>
      <c r="DT68" s="397"/>
      <c r="DU68" s="398"/>
      <c r="DV68" s="391"/>
      <c r="DW68" s="253">
        <v>1.8</v>
      </c>
      <c r="DX68" s="399">
        <v>0.9</v>
      </c>
      <c r="DY68" s="399"/>
      <c r="DZ68" s="400"/>
      <c r="EA68" s="391"/>
      <c r="EB68" s="401">
        <v>1.8</v>
      </c>
      <c r="EC68" s="402">
        <v>1.3</v>
      </c>
      <c r="ED68" s="402"/>
      <c r="EE68" s="403"/>
    </row>
    <row r="69" spans="1:135" x14ac:dyDescent="0.3">
      <c r="A69" s="20">
        <f t="shared" si="2"/>
        <v>60409</v>
      </c>
      <c r="B69" s="456" t="s">
        <v>36</v>
      </c>
      <c r="C69" s="457" t="s">
        <v>315</v>
      </c>
      <c r="D69" s="457" t="s">
        <v>92</v>
      </c>
      <c r="E69" s="457">
        <v>0</v>
      </c>
      <c r="F69" s="223">
        <v>1</v>
      </c>
      <c r="G69" s="183">
        <v>4</v>
      </c>
      <c r="H69" s="183">
        <v>1</v>
      </c>
      <c r="I69" s="183">
        <v>1</v>
      </c>
      <c r="J69" s="183">
        <v>1</v>
      </c>
      <c r="K69" s="183"/>
      <c r="L69" s="183"/>
      <c r="M69" s="183"/>
      <c r="N69" s="183"/>
      <c r="O69" s="224"/>
      <c r="P69" s="167">
        <v>0</v>
      </c>
      <c r="Q69" s="223">
        <v>1</v>
      </c>
      <c r="R69" s="225">
        <v>1</v>
      </c>
      <c r="S69" s="225">
        <v>1</v>
      </c>
      <c r="T69" s="168">
        <v>1</v>
      </c>
      <c r="U69" s="168"/>
      <c r="V69" s="168"/>
      <c r="W69" s="166"/>
      <c r="X69" s="183">
        <v>5</v>
      </c>
      <c r="Y69" s="169">
        <v>0</v>
      </c>
      <c r="Z69" s="170"/>
      <c r="AB69" s="223">
        <v>1</v>
      </c>
      <c r="AC69" s="183">
        <v>1</v>
      </c>
      <c r="AD69" s="183">
        <v>1</v>
      </c>
      <c r="AE69" s="183"/>
      <c r="AF69" s="183"/>
      <c r="AG69" s="183"/>
      <c r="AH69" s="183"/>
      <c r="AI69" s="183"/>
      <c r="AJ69" s="183"/>
      <c r="AK69" s="226"/>
      <c r="AL69" s="227"/>
      <c r="AM69" s="223">
        <v>0</v>
      </c>
      <c r="AN69" s="225"/>
      <c r="AO69" s="225"/>
      <c r="AP69" s="168"/>
      <c r="AQ69" s="168"/>
      <c r="AR69" s="168"/>
      <c r="AS69" s="166"/>
      <c r="AT69" s="183">
        <v>5</v>
      </c>
      <c r="AU69" s="169">
        <v>0</v>
      </c>
      <c r="AV69" s="173"/>
      <c r="AX69" s="228"/>
      <c r="AY69" s="229"/>
      <c r="AZ69" s="229"/>
      <c r="BA69" s="229"/>
      <c r="BB69" s="229"/>
      <c r="BC69" s="230"/>
      <c r="BE69" s="231">
        <v>1</v>
      </c>
      <c r="BF69" s="183">
        <v>1</v>
      </c>
      <c r="BG69" s="183">
        <v>1</v>
      </c>
      <c r="BH69" s="183"/>
      <c r="BI69" s="183"/>
      <c r="BJ69" s="183"/>
      <c r="BK69" s="183"/>
      <c r="BL69" s="183"/>
      <c r="BM69" s="183"/>
      <c r="BN69" s="226"/>
      <c r="BO69" s="227"/>
      <c r="BP69" s="223">
        <v>1</v>
      </c>
      <c r="BQ69" s="225">
        <v>1</v>
      </c>
      <c r="BR69" s="225">
        <v>1</v>
      </c>
      <c r="BS69" s="168"/>
      <c r="BT69" s="168"/>
      <c r="BU69" s="168"/>
      <c r="BV69" s="166"/>
      <c r="BW69" s="183">
        <v>5</v>
      </c>
      <c r="BX69" s="169">
        <v>0</v>
      </c>
      <c r="BY69" s="184"/>
      <c r="CA69" s="185">
        <v>1.7</v>
      </c>
      <c r="CB69" s="232" t="s">
        <v>426</v>
      </c>
      <c r="CC69" s="187"/>
      <c r="CD69" s="188">
        <v>0.9</v>
      </c>
      <c r="CE69" s="233" t="s">
        <v>426</v>
      </c>
      <c r="CF69" s="190"/>
      <c r="CG69" s="191">
        <v>1.3</v>
      </c>
      <c r="CH69" s="234" t="s">
        <v>426</v>
      </c>
      <c r="CI69" s="190"/>
      <c r="CJ69" s="235">
        <v>1.4</v>
      </c>
      <c r="CL69" s="236"/>
      <c r="CM69" s="237"/>
      <c r="CN69" s="238"/>
      <c r="CO69">
        <v>0</v>
      </c>
      <c r="CP69" s="239"/>
      <c r="CQ69" s="240"/>
      <c r="CR69" s="240"/>
      <c r="CS69" s="240"/>
      <c r="CT69" s="241"/>
      <c r="CU69" s="242">
        <v>0</v>
      </c>
      <c r="CW69" s="243"/>
      <c r="CX69" s="244">
        <v>0</v>
      </c>
      <c r="CY69" s="202">
        <v>0</v>
      </c>
      <c r="CZ69" s="245">
        <v>0</v>
      </c>
      <c r="DA69" s="204"/>
      <c r="DB69" s="243"/>
      <c r="DC69" s="244">
        <v>0</v>
      </c>
      <c r="DD69" s="202">
        <v>0</v>
      </c>
      <c r="DE69" s="246">
        <v>0</v>
      </c>
      <c r="DF69" s="190"/>
      <c r="DG69" s="243"/>
      <c r="DH69" s="202">
        <v>0</v>
      </c>
      <c r="DI69" s="202">
        <v>0</v>
      </c>
      <c r="DJ69" s="246">
        <v>0</v>
      </c>
      <c r="DK69" s="209"/>
      <c r="DL69" s="247"/>
      <c r="DM69" s="248"/>
      <c r="DN69" s="248"/>
      <c r="DO69" s="249"/>
      <c r="DR69" s="250">
        <v>2.6</v>
      </c>
      <c r="DS69" s="397">
        <v>1.7</v>
      </c>
      <c r="DT69" s="397"/>
      <c r="DU69" s="398"/>
      <c r="DV69" s="391"/>
      <c r="DW69" s="253">
        <v>2.1</v>
      </c>
      <c r="DX69" s="399">
        <v>0.9</v>
      </c>
      <c r="DY69" s="399"/>
      <c r="DZ69" s="400"/>
      <c r="EA69" s="391"/>
      <c r="EB69" s="401">
        <v>1.8</v>
      </c>
      <c r="EC69" s="402">
        <v>1.3</v>
      </c>
      <c r="ED69" s="402"/>
      <c r="EE69" s="403"/>
    </row>
    <row r="70" spans="1:135" x14ac:dyDescent="0.3">
      <c r="A70" s="20">
        <f t="shared" si="2"/>
        <v>60410</v>
      </c>
      <c r="B70" s="456" t="s">
        <v>36</v>
      </c>
      <c r="C70" s="457" t="s">
        <v>41</v>
      </c>
      <c r="D70" s="457" t="s">
        <v>316</v>
      </c>
      <c r="E70" s="457">
        <v>0</v>
      </c>
      <c r="F70" s="223">
        <v>1</v>
      </c>
      <c r="G70" s="183">
        <v>5</v>
      </c>
      <c r="H70" s="183">
        <v>2</v>
      </c>
      <c r="I70" s="183">
        <v>5</v>
      </c>
      <c r="J70" s="183">
        <v>3</v>
      </c>
      <c r="K70" s="183"/>
      <c r="L70" s="273"/>
      <c r="M70" s="183"/>
      <c r="N70" s="183"/>
      <c r="O70" s="224"/>
      <c r="P70" s="167">
        <v>0</v>
      </c>
      <c r="Q70" s="223">
        <v>1</v>
      </c>
      <c r="R70" s="225">
        <v>1</v>
      </c>
      <c r="S70" s="225">
        <v>1</v>
      </c>
      <c r="T70" s="168">
        <v>1</v>
      </c>
      <c r="U70" s="168"/>
      <c r="V70" s="168"/>
      <c r="W70" s="166"/>
      <c r="X70" s="183">
        <v>5</v>
      </c>
      <c r="Y70" s="169">
        <v>0</v>
      </c>
      <c r="Z70" s="170"/>
      <c r="AB70" s="223">
        <v>1</v>
      </c>
      <c r="AC70" s="183">
        <v>2.5</v>
      </c>
      <c r="AD70" s="183">
        <v>3</v>
      </c>
      <c r="AE70" s="183"/>
      <c r="AF70" s="183"/>
      <c r="AG70" s="183"/>
      <c r="AH70" s="183"/>
      <c r="AI70" s="183"/>
      <c r="AJ70" s="183"/>
      <c r="AK70" s="226"/>
      <c r="AL70" s="227"/>
      <c r="AM70" s="223">
        <v>0</v>
      </c>
      <c r="AN70" s="225"/>
      <c r="AO70" s="225"/>
      <c r="AP70" s="168"/>
      <c r="AQ70" s="168"/>
      <c r="AR70" s="168"/>
      <c r="AS70" s="166"/>
      <c r="AT70" s="183">
        <v>5</v>
      </c>
      <c r="AU70" s="169">
        <v>0</v>
      </c>
      <c r="AV70" s="173"/>
      <c r="AX70" s="228"/>
      <c r="AY70" s="229"/>
      <c r="AZ70" s="229"/>
      <c r="BA70" s="229"/>
      <c r="BB70" s="229"/>
      <c r="BC70" s="230"/>
      <c r="BE70" s="231">
        <v>1</v>
      </c>
      <c r="BF70" s="183">
        <v>4</v>
      </c>
      <c r="BG70" s="183">
        <v>1</v>
      </c>
      <c r="BH70" s="183"/>
      <c r="BI70" s="183"/>
      <c r="BJ70" s="183"/>
      <c r="BK70" s="183"/>
      <c r="BL70" s="183"/>
      <c r="BM70" s="183"/>
      <c r="BN70" s="226"/>
      <c r="BO70" s="227"/>
      <c r="BP70" s="223">
        <v>1</v>
      </c>
      <c r="BQ70" s="225">
        <v>1</v>
      </c>
      <c r="BR70" s="225">
        <v>1</v>
      </c>
      <c r="BS70" s="168"/>
      <c r="BT70" s="168"/>
      <c r="BU70" s="168"/>
      <c r="BV70" s="166"/>
      <c r="BW70" s="183">
        <v>5</v>
      </c>
      <c r="BX70" s="169">
        <v>0</v>
      </c>
      <c r="BY70" s="184"/>
      <c r="CA70" s="185">
        <v>2.4</v>
      </c>
      <c r="CB70" s="232" t="s">
        <v>426</v>
      </c>
      <c r="CC70" s="187"/>
      <c r="CD70" s="188">
        <v>1.4</v>
      </c>
      <c r="CE70" s="233" t="s">
        <v>426</v>
      </c>
      <c r="CF70" s="190"/>
      <c r="CG70" s="191">
        <v>1.7</v>
      </c>
      <c r="CH70" s="234" t="s">
        <v>426</v>
      </c>
      <c r="CI70" s="190"/>
      <c r="CJ70" s="235">
        <v>2</v>
      </c>
      <c r="CL70" s="236"/>
      <c r="CM70" s="237"/>
      <c r="CN70" s="238"/>
      <c r="CO70">
        <v>0</v>
      </c>
      <c r="CP70" s="239"/>
      <c r="CQ70" s="240"/>
      <c r="CR70" s="240"/>
      <c r="CS70" s="240"/>
      <c r="CT70" s="241"/>
      <c r="CU70" s="242">
        <v>0</v>
      </c>
      <c r="CW70" s="243"/>
      <c r="CX70" s="244">
        <v>0</v>
      </c>
      <c r="CY70" s="202">
        <v>0</v>
      </c>
      <c r="CZ70" s="245">
        <v>0</v>
      </c>
      <c r="DA70" s="204"/>
      <c r="DB70" s="243"/>
      <c r="DC70" s="244">
        <v>0</v>
      </c>
      <c r="DD70" s="202">
        <v>0</v>
      </c>
      <c r="DE70" s="246">
        <v>0</v>
      </c>
      <c r="DF70" s="190"/>
      <c r="DG70" s="243"/>
      <c r="DH70" s="202">
        <v>0</v>
      </c>
      <c r="DI70" s="202">
        <v>0</v>
      </c>
      <c r="DJ70" s="246">
        <v>0</v>
      </c>
      <c r="DK70" s="209"/>
      <c r="DL70" s="247"/>
      <c r="DM70" s="248"/>
      <c r="DN70" s="248"/>
      <c r="DO70" s="249"/>
      <c r="DR70" s="250">
        <v>2.7</v>
      </c>
      <c r="DS70" s="397">
        <v>2.4</v>
      </c>
      <c r="DT70" s="397"/>
      <c r="DU70" s="398"/>
      <c r="DV70" s="391"/>
      <c r="DW70" s="253">
        <v>1.8</v>
      </c>
      <c r="DX70" s="399">
        <v>1.4</v>
      </c>
      <c r="DY70" s="399"/>
      <c r="DZ70" s="400"/>
      <c r="EA70" s="391"/>
      <c r="EB70" s="401">
        <v>1.8</v>
      </c>
      <c r="EC70" s="402">
        <v>1.7</v>
      </c>
      <c r="ED70" s="402"/>
      <c r="EE70" s="403"/>
    </row>
    <row r="71" spans="1:135" x14ac:dyDescent="0.3">
      <c r="A71" s="20">
        <f t="shared" si="2"/>
        <v>60411</v>
      </c>
      <c r="B71" s="456" t="s">
        <v>151</v>
      </c>
      <c r="C71" s="457" t="s">
        <v>317</v>
      </c>
      <c r="D71" s="457" t="s">
        <v>28</v>
      </c>
      <c r="E71" s="457">
        <v>0</v>
      </c>
      <c r="F71" s="266">
        <v>1</v>
      </c>
      <c r="G71" s="268">
        <v>4.5</v>
      </c>
      <c r="H71" s="268">
        <v>1</v>
      </c>
      <c r="I71" s="268">
        <v>1</v>
      </c>
      <c r="J71" s="268">
        <v>1</v>
      </c>
      <c r="K71" s="268"/>
      <c r="L71" s="268"/>
      <c r="M71" s="268"/>
      <c r="N71" s="268"/>
      <c r="O71" s="224"/>
      <c r="P71" s="167">
        <v>0</v>
      </c>
      <c r="Q71" s="266">
        <v>1</v>
      </c>
      <c r="R71" s="269">
        <v>1</v>
      </c>
      <c r="S71" s="269">
        <v>1</v>
      </c>
      <c r="T71" s="169">
        <v>1</v>
      </c>
      <c r="U71" s="169"/>
      <c r="V71" s="169"/>
      <c r="W71" s="166"/>
      <c r="X71" s="183">
        <v>5</v>
      </c>
      <c r="Y71" s="169">
        <v>0</v>
      </c>
      <c r="Z71" s="170"/>
      <c r="AB71" s="266">
        <v>1</v>
      </c>
      <c r="AC71" s="268">
        <v>1</v>
      </c>
      <c r="AD71" s="268">
        <v>1</v>
      </c>
      <c r="AE71" s="268"/>
      <c r="AF71" s="268"/>
      <c r="AG71" s="268"/>
      <c r="AH71" s="268"/>
      <c r="AI71" s="268"/>
      <c r="AJ71" s="268"/>
      <c r="AK71" s="226"/>
      <c r="AL71" s="227"/>
      <c r="AM71" s="223">
        <v>0</v>
      </c>
      <c r="AN71" s="269"/>
      <c r="AO71" s="269"/>
      <c r="AP71" s="169"/>
      <c r="AQ71" s="169"/>
      <c r="AR71" s="169"/>
      <c r="AS71" s="166"/>
      <c r="AT71" s="183">
        <v>5</v>
      </c>
      <c r="AU71" s="169">
        <v>0</v>
      </c>
      <c r="AV71" s="173"/>
      <c r="AX71" s="228"/>
      <c r="AY71" s="229"/>
      <c r="AZ71" s="229"/>
      <c r="BA71" s="229"/>
      <c r="BB71" s="229"/>
      <c r="BC71" s="230"/>
      <c r="BE71" s="270">
        <v>1</v>
      </c>
      <c r="BF71" s="268">
        <v>5</v>
      </c>
      <c r="BG71" s="268">
        <v>1</v>
      </c>
      <c r="BH71" s="268"/>
      <c r="BI71" s="268"/>
      <c r="BJ71" s="268"/>
      <c r="BK71" s="268"/>
      <c r="BL71" s="268"/>
      <c r="BM71" s="268"/>
      <c r="BN71" s="226"/>
      <c r="BO71" s="227"/>
      <c r="BP71" s="223">
        <v>1</v>
      </c>
      <c r="BQ71" s="269">
        <v>1</v>
      </c>
      <c r="BR71" s="269">
        <v>1</v>
      </c>
      <c r="BS71" s="169"/>
      <c r="BT71" s="169"/>
      <c r="BU71" s="169"/>
      <c r="BV71" s="166"/>
      <c r="BW71" s="183">
        <v>5</v>
      </c>
      <c r="BX71" s="169">
        <v>0</v>
      </c>
      <c r="BY71" s="184"/>
      <c r="CA71" s="185">
        <v>1.7</v>
      </c>
      <c r="CB71" s="232" t="s">
        <v>426</v>
      </c>
      <c r="CC71" s="187"/>
      <c r="CD71" s="188">
        <v>0.9</v>
      </c>
      <c r="CE71" s="233" t="s">
        <v>426</v>
      </c>
      <c r="CF71" s="190"/>
      <c r="CG71" s="191">
        <v>1.8</v>
      </c>
      <c r="CH71" s="234" t="s">
        <v>426</v>
      </c>
      <c r="CI71" s="190"/>
      <c r="CJ71" s="235">
        <v>1.6</v>
      </c>
      <c r="CL71" s="236"/>
      <c r="CM71" s="237"/>
      <c r="CN71" s="238"/>
      <c r="CO71">
        <v>0</v>
      </c>
      <c r="CP71" s="239"/>
      <c r="CQ71" s="240"/>
      <c r="CR71" s="240"/>
      <c r="CS71" s="240"/>
      <c r="CT71" s="241"/>
      <c r="CU71" s="242">
        <v>0</v>
      </c>
      <c r="CW71" s="243"/>
      <c r="CX71" s="244">
        <v>0</v>
      </c>
      <c r="CY71" s="202">
        <v>0</v>
      </c>
      <c r="CZ71" s="245">
        <v>0</v>
      </c>
      <c r="DA71" s="204"/>
      <c r="DB71" s="243"/>
      <c r="DC71" s="244">
        <v>0</v>
      </c>
      <c r="DD71" s="202">
        <v>0</v>
      </c>
      <c r="DE71" s="246">
        <v>0</v>
      </c>
      <c r="DF71" s="190"/>
      <c r="DG71" s="243"/>
      <c r="DH71" s="202">
        <v>0</v>
      </c>
      <c r="DI71" s="202">
        <v>0</v>
      </c>
      <c r="DJ71" s="246">
        <v>0</v>
      </c>
      <c r="DK71" s="209"/>
      <c r="DL71" s="247"/>
      <c r="DM71" s="248"/>
      <c r="DN71" s="248"/>
      <c r="DO71" s="249"/>
      <c r="DR71" s="250">
        <v>3.1</v>
      </c>
      <c r="DS71" s="397">
        <v>1.7</v>
      </c>
      <c r="DT71" s="397"/>
      <c r="DU71" s="398"/>
      <c r="DV71" s="391"/>
      <c r="DW71" s="253">
        <v>1.9</v>
      </c>
      <c r="DX71" s="399">
        <v>0.9</v>
      </c>
      <c r="DY71" s="399"/>
      <c r="DZ71" s="400"/>
      <c r="EA71" s="391"/>
      <c r="EB71" s="401">
        <v>1.9</v>
      </c>
      <c r="EC71" s="402">
        <v>1.8</v>
      </c>
      <c r="ED71" s="402"/>
      <c r="EE71" s="403"/>
    </row>
    <row r="72" spans="1:135" x14ac:dyDescent="0.3">
      <c r="A72" s="20">
        <f t="shared" si="2"/>
        <v>60412</v>
      </c>
      <c r="B72" s="456" t="s">
        <v>144</v>
      </c>
      <c r="C72" s="457" t="s">
        <v>318</v>
      </c>
      <c r="D72" s="457" t="s">
        <v>137</v>
      </c>
      <c r="E72" s="457" t="s">
        <v>97</v>
      </c>
      <c r="F72" s="223">
        <v>1</v>
      </c>
      <c r="G72" s="183">
        <v>1</v>
      </c>
      <c r="H72" s="183">
        <v>3</v>
      </c>
      <c r="I72" s="183">
        <v>1</v>
      </c>
      <c r="J72" s="183">
        <v>3.8</v>
      </c>
      <c r="K72" s="183"/>
      <c r="L72" s="183"/>
      <c r="M72" s="183"/>
      <c r="N72" s="183"/>
      <c r="O72" s="224"/>
      <c r="P72" s="167">
        <v>0</v>
      </c>
      <c r="Q72" s="223">
        <v>1</v>
      </c>
      <c r="R72" s="225">
        <v>1</v>
      </c>
      <c r="S72" s="225">
        <v>1</v>
      </c>
      <c r="T72" s="168">
        <v>1</v>
      </c>
      <c r="U72" s="168"/>
      <c r="V72" s="168"/>
      <c r="W72" s="166"/>
      <c r="X72" s="183">
        <v>5</v>
      </c>
      <c r="Y72" s="169">
        <v>0</v>
      </c>
      <c r="Z72" s="170"/>
      <c r="AB72" s="223">
        <v>1</v>
      </c>
      <c r="AC72" s="183">
        <v>1</v>
      </c>
      <c r="AD72" s="183">
        <v>1</v>
      </c>
      <c r="AE72" s="183"/>
      <c r="AF72" s="183"/>
      <c r="AG72" s="183"/>
      <c r="AH72" s="183"/>
      <c r="AI72" s="183"/>
      <c r="AJ72" s="183"/>
      <c r="AK72" s="226"/>
      <c r="AL72" s="227"/>
      <c r="AM72" s="223">
        <v>0</v>
      </c>
      <c r="AN72" s="225"/>
      <c r="AO72" s="225"/>
      <c r="AP72" s="168"/>
      <c r="AQ72" s="168"/>
      <c r="AR72" s="168"/>
      <c r="AS72" s="166"/>
      <c r="AT72" s="183">
        <v>5</v>
      </c>
      <c r="AU72" s="169">
        <v>0</v>
      </c>
      <c r="AV72" s="173"/>
      <c r="AX72" s="228"/>
      <c r="AY72" s="229"/>
      <c r="AZ72" s="229"/>
      <c r="BA72" s="229"/>
      <c r="BB72" s="229"/>
      <c r="BC72" s="230"/>
      <c r="BE72" s="231">
        <v>1</v>
      </c>
      <c r="BF72" s="183">
        <v>5</v>
      </c>
      <c r="BG72" s="183">
        <v>1</v>
      </c>
      <c r="BH72" s="183"/>
      <c r="BI72" s="183"/>
      <c r="BJ72" s="183"/>
      <c r="BK72" s="183"/>
      <c r="BL72" s="183"/>
      <c r="BM72" s="183"/>
      <c r="BN72" s="226"/>
      <c r="BO72" s="227"/>
      <c r="BP72" s="223">
        <v>1</v>
      </c>
      <c r="BQ72" s="225">
        <v>1</v>
      </c>
      <c r="BR72" s="225">
        <v>1</v>
      </c>
      <c r="BS72" s="168"/>
      <c r="BT72" s="168"/>
      <c r="BU72" s="168"/>
      <c r="BV72" s="166"/>
      <c r="BW72" s="183">
        <v>5</v>
      </c>
      <c r="BX72" s="169">
        <v>0</v>
      </c>
      <c r="BY72" s="184"/>
      <c r="CA72" s="185">
        <v>1.8</v>
      </c>
      <c r="CB72" s="232" t="s">
        <v>426</v>
      </c>
      <c r="CC72" s="187"/>
      <c r="CD72" s="188">
        <v>0.9</v>
      </c>
      <c r="CE72" s="233" t="s">
        <v>426</v>
      </c>
      <c r="CF72" s="190"/>
      <c r="CG72" s="191">
        <v>1.8</v>
      </c>
      <c r="CH72" s="234" t="s">
        <v>426</v>
      </c>
      <c r="CI72" s="190"/>
      <c r="CJ72" s="235">
        <v>1.6</v>
      </c>
      <c r="CL72" s="236"/>
      <c r="CM72" s="237"/>
      <c r="CN72" s="238"/>
      <c r="CO72">
        <v>0</v>
      </c>
      <c r="CP72" s="239"/>
      <c r="CQ72" s="240"/>
      <c r="CR72" s="240"/>
      <c r="CS72" s="240"/>
      <c r="CT72" s="241"/>
      <c r="CU72" s="242">
        <v>0</v>
      </c>
      <c r="CW72" s="243"/>
      <c r="CX72" s="244">
        <v>0</v>
      </c>
      <c r="CY72" s="202">
        <v>0</v>
      </c>
      <c r="CZ72" s="245">
        <v>0</v>
      </c>
      <c r="DA72" s="204"/>
      <c r="DB72" s="243"/>
      <c r="DC72" s="244">
        <v>0</v>
      </c>
      <c r="DD72" s="202">
        <v>0</v>
      </c>
      <c r="DE72" s="246">
        <v>0</v>
      </c>
      <c r="DF72" s="190"/>
      <c r="DG72" s="243"/>
      <c r="DH72" s="202">
        <v>0</v>
      </c>
      <c r="DI72" s="202">
        <v>0</v>
      </c>
      <c r="DJ72" s="246">
        <v>0</v>
      </c>
      <c r="DK72" s="209"/>
      <c r="DL72" s="247"/>
      <c r="DM72" s="248"/>
      <c r="DN72" s="248"/>
      <c r="DO72" s="249"/>
      <c r="DR72" s="250">
        <v>2.8</v>
      </c>
      <c r="DS72" s="397">
        <v>1.8</v>
      </c>
      <c r="DT72" s="397"/>
      <c r="DU72" s="398"/>
      <c r="DV72" s="391"/>
      <c r="DW72" s="253">
        <v>2.1</v>
      </c>
      <c r="DX72" s="399">
        <v>0.9</v>
      </c>
      <c r="DY72" s="399"/>
      <c r="DZ72" s="400"/>
      <c r="EA72" s="391"/>
      <c r="EB72" s="401">
        <v>2</v>
      </c>
      <c r="EC72" s="402">
        <v>1.8</v>
      </c>
      <c r="ED72" s="402"/>
      <c r="EE72" s="403"/>
    </row>
    <row r="73" spans="1:135" x14ac:dyDescent="0.3">
      <c r="A73" s="20">
        <f t="shared" si="2"/>
        <v>60413</v>
      </c>
      <c r="B73" s="456" t="s">
        <v>144</v>
      </c>
      <c r="C73" s="457" t="s">
        <v>318</v>
      </c>
      <c r="D73" s="457" t="s">
        <v>137</v>
      </c>
      <c r="E73" s="457" t="s">
        <v>164</v>
      </c>
      <c r="F73" s="223">
        <v>1</v>
      </c>
      <c r="G73" s="183">
        <v>1</v>
      </c>
      <c r="H73" s="183">
        <v>4</v>
      </c>
      <c r="I73" s="183">
        <v>1</v>
      </c>
      <c r="J73" s="183">
        <v>3</v>
      </c>
      <c r="K73" s="183"/>
      <c r="L73" s="183"/>
      <c r="M73" s="183"/>
      <c r="N73" s="183"/>
      <c r="O73" s="224"/>
      <c r="P73" s="167">
        <v>0</v>
      </c>
      <c r="Q73" s="223">
        <v>1</v>
      </c>
      <c r="R73" s="225">
        <v>1</v>
      </c>
      <c r="S73" s="225">
        <v>1</v>
      </c>
      <c r="T73" s="168">
        <v>1</v>
      </c>
      <c r="U73" s="168"/>
      <c r="V73" s="168"/>
      <c r="W73" s="166"/>
      <c r="X73" s="183">
        <v>5</v>
      </c>
      <c r="Y73" s="169">
        <v>0</v>
      </c>
      <c r="Z73" s="170"/>
      <c r="AB73" s="223">
        <v>1</v>
      </c>
      <c r="AC73" s="183">
        <v>1</v>
      </c>
      <c r="AD73" s="183">
        <v>1</v>
      </c>
      <c r="AE73" s="183"/>
      <c r="AF73" s="183"/>
      <c r="AG73" s="183"/>
      <c r="AH73" s="183"/>
      <c r="AI73" s="183"/>
      <c r="AJ73" s="183"/>
      <c r="AK73" s="226"/>
      <c r="AL73" s="227"/>
      <c r="AM73" s="223">
        <v>0</v>
      </c>
      <c r="AN73" s="225"/>
      <c r="AO73" s="225"/>
      <c r="AP73" s="168"/>
      <c r="AQ73" s="168"/>
      <c r="AR73" s="168"/>
      <c r="AS73" s="166"/>
      <c r="AT73" s="183">
        <v>5</v>
      </c>
      <c r="AU73" s="169">
        <v>0</v>
      </c>
      <c r="AV73" s="173"/>
      <c r="AX73" s="228"/>
      <c r="AY73" s="229"/>
      <c r="AZ73" s="229"/>
      <c r="BA73" s="229"/>
      <c r="BB73" s="229"/>
      <c r="BC73" s="230"/>
      <c r="BE73" s="231">
        <v>1</v>
      </c>
      <c r="BF73" s="183">
        <v>1</v>
      </c>
      <c r="BG73" s="183">
        <v>1</v>
      </c>
      <c r="BH73" s="183"/>
      <c r="BI73" s="183"/>
      <c r="BJ73" s="183"/>
      <c r="BK73" s="183"/>
      <c r="BL73" s="183"/>
      <c r="BM73" s="183"/>
      <c r="BN73" s="226"/>
      <c r="BO73" s="227"/>
      <c r="BP73" s="223">
        <v>1</v>
      </c>
      <c r="BQ73" s="225">
        <v>1</v>
      </c>
      <c r="BR73" s="225">
        <v>1</v>
      </c>
      <c r="BS73" s="168"/>
      <c r="BT73" s="168"/>
      <c r="BU73" s="168"/>
      <c r="BV73" s="166"/>
      <c r="BW73" s="183">
        <v>5</v>
      </c>
      <c r="BX73" s="169">
        <v>0</v>
      </c>
      <c r="BY73" s="184"/>
      <c r="CA73" s="185">
        <v>1.9</v>
      </c>
      <c r="CB73" s="232" t="s">
        <v>426</v>
      </c>
      <c r="CC73" s="187"/>
      <c r="CD73" s="188">
        <v>0.9</v>
      </c>
      <c r="CE73" s="233" t="s">
        <v>426</v>
      </c>
      <c r="CF73" s="190"/>
      <c r="CG73" s="191">
        <v>1.3</v>
      </c>
      <c r="CH73" s="234" t="s">
        <v>426</v>
      </c>
      <c r="CI73" s="190"/>
      <c r="CJ73" s="235">
        <v>1.6</v>
      </c>
      <c r="CL73" s="236"/>
      <c r="CM73" s="237"/>
      <c r="CN73" s="238"/>
      <c r="CO73">
        <v>0</v>
      </c>
      <c r="CP73" s="239"/>
      <c r="CQ73" s="240"/>
      <c r="CR73" s="240"/>
      <c r="CS73" s="240"/>
      <c r="CT73" s="241"/>
      <c r="CU73" s="242">
        <v>0</v>
      </c>
      <c r="CW73" s="243"/>
      <c r="CX73" s="244">
        <v>0</v>
      </c>
      <c r="CY73" s="202">
        <v>0</v>
      </c>
      <c r="CZ73" s="245">
        <v>0</v>
      </c>
      <c r="DA73" s="204"/>
      <c r="DB73" s="243"/>
      <c r="DC73" s="244">
        <v>0</v>
      </c>
      <c r="DD73" s="202">
        <v>0</v>
      </c>
      <c r="DE73" s="246">
        <v>0</v>
      </c>
      <c r="DF73" s="190"/>
      <c r="DG73" s="243"/>
      <c r="DH73" s="202">
        <v>0</v>
      </c>
      <c r="DI73" s="202">
        <v>0</v>
      </c>
      <c r="DJ73" s="246">
        <v>0</v>
      </c>
      <c r="DK73" s="209"/>
      <c r="DL73" s="247"/>
      <c r="DM73" s="248"/>
      <c r="DN73" s="248"/>
      <c r="DO73" s="249"/>
      <c r="DR73" s="250">
        <v>2.9</v>
      </c>
      <c r="DS73" s="397">
        <v>1.9</v>
      </c>
      <c r="DT73" s="397"/>
      <c r="DU73" s="398"/>
      <c r="DV73" s="391"/>
      <c r="DW73" s="253">
        <v>2.2000000000000002</v>
      </c>
      <c r="DX73" s="399">
        <v>0.9</v>
      </c>
      <c r="DY73" s="399"/>
      <c r="DZ73" s="400"/>
      <c r="EA73" s="391"/>
      <c r="EB73" s="401">
        <v>1.9</v>
      </c>
      <c r="EC73" s="402">
        <v>1.3</v>
      </c>
      <c r="ED73" s="402"/>
      <c r="EE73" s="403"/>
    </row>
    <row r="74" spans="1:135" x14ac:dyDescent="0.3">
      <c r="A74" s="20">
        <f t="shared" si="2"/>
        <v>60414</v>
      </c>
      <c r="B74" s="456" t="s">
        <v>51</v>
      </c>
      <c r="C74" s="457" t="s">
        <v>319</v>
      </c>
      <c r="D74" s="457" t="s">
        <v>60</v>
      </c>
      <c r="E74" s="457">
        <v>0</v>
      </c>
      <c r="F74" s="223">
        <v>1</v>
      </c>
      <c r="G74" s="183">
        <v>1</v>
      </c>
      <c r="H74" s="183">
        <v>1</v>
      </c>
      <c r="I74" s="183">
        <v>1</v>
      </c>
      <c r="J74" s="183">
        <v>5</v>
      </c>
      <c r="K74" s="183"/>
      <c r="L74" s="183"/>
      <c r="M74" s="183"/>
      <c r="N74" s="183"/>
      <c r="O74" s="224"/>
      <c r="P74" s="167">
        <v>0</v>
      </c>
      <c r="Q74" s="223">
        <v>1</v>
      </c>
      <c r="R74" s="225">
        <v>1</v>
      </c>
      <c r="S74" s="225">
        <v>1</v>
      </c>
      <c r="T74" s="168">
        <v>1</v>
      </c>
      <c r="U74" s="168"/>
      <c r="V74" s="168"/>
      <c r="W74" s="166"/>
      <c r="X74" s="183">
        <v>5</v>
      </c>
      <c r="Y74" s="169">
        <v>0</v>
      </c>
      <c r="Z74" s="170"/>
      <c r="AB74" s="223">
        <v>1</v>
      </c>
      <c r="AC74" s="183">
        <v>1</v>
      </c>
      <c r="AD74" s="183">
        <v>1</v>
      </c>
      <c r="AE74" s="183"/>
      <c r="AF74" s="183"/>
      <c r="AG74" s="183"/>
      <c r="AH74" s="183"/>
      <c r="AI74" s="183"/>
      <c r="AJ74" s="183"/>
      <c r="AK74" s="226"/>
      <c r="AL74" s="227"/>
      <c r="AM74" s="223">
        <v>0</v>
      </c>
      <c r="AN74" s="225"/>
      <c r="AO74" s="225"/>
      <c r="AP74" s="168"/>
      <c r="AQ74" s="168"/>
      <c r="AR74" s="168"/>
      <c r="AS74" s="166"/>
      <c r="AT74" s="183">
        <v>5</v>
      </c>
      <c r="AU74" s="169">
        <v>0</v>
      </c>
      <c r="AV74" s="173"/>
      <c r="AX74" s="228"/>
      <c r="AY74" s="229"/>
      <c r="AZ74" s="229"/>
      <c r="BA74" s="229"/>
      <c r="BB74" s="229"/>
      <c r="BC74" s="230"/>
      <c r="BE74" s="231">
        <v>1</v>
      </c>
      <c r="BF74" s="183">
        <v>4</v>
      </c>
      <c r="BG74" s="183">
        <v>1</v>
      </c>
      <c r="BH74" s="183"/>
      <c r="BI74" s="183"/>
      <c r="BJ74" s="183"/>
      <c r="BK74" s="183"/>
      <c r="BL74" s="183"/>
      <c r="BM74" s="183"/>
      <c r="BN74" s="226"/>
      <c r="BO74" s="227"/>
      <c r="BP74" s="223">
        <v>1</v>
      </c>
      <c r="BQ74" s="225">
        <v>1</v>
      </c>
      <c r="BR74" s="225">
        <v>1</v>
      </c>
      <c r="BS74" s="168"/>
      <c r="BT74" s="168"/>
      <c r="BU74" s="168"/>
      <c r="BV74" s="166"/>
      <c r="BW74" s="183">
        <v>5</v>
      </c>
      <c r="BX74" s="169">
        <v>0</v>
      </c>
      <c r="BY74" s="184"/>
      <c r="CA74" s="185">
        <v>1.8</v>
      </c>
      <c r="CB74" s="232" t="s">
        <v>426</v>
      </c>
      <c r="CC74" s="187"/>
      <c r="CD74" s="188">
        <v>0.9</v>
      </c>
      <c r="CE74" s="233" t="s">
        <v>426</v>
      </c>
      <c r="CF74" s="190"/>
      <c r="CG74" s="191">
        <v>1.7</v>
      </c>
      <c r="CH74" s="234" t="s">
        <v>426</v>
      </c>
      <c r="CI74" s="190"/>
      <c r="CJ74" s="235">
        <v>1.6</v>
      </c>
      <c r="CL74" s="236"/>
      <c r="CM74" s="237"/>
      <c r="CN74" s="238"/>
      <c r="CO74">
        <v>0</v>
      </c>
      <c r="CP74" s="239"/>
      <c r="CQ74" s="240"/>
      <c r="CR74" s="240"/>
      <c r="CS74" s="240"/>
      <c r="CT74" s="241"/>
      <c r="CU74" s="242">
        <v>0</v>
      </c>
      <c r="CW74" s="243"/>
      <c r="CX74" s="244">
        <v>0</v>
      </c>
      <c r="CY74" s="202">
        <v>0</v>
      </c>
      <c r="CZ74" s="245">
        <v>0</v>
      </c>
      <c r="DA74" s="204"/>
      <c r="DB74" s="243"/>
      <c r="DC74" s="244">
        <v>0</v>
      </c>
      <c r="DD74" s="202">
        <v>0</v>
      </c>
      <c r="DE74" s="246">
        <v>0</v>
      </c>
      <c r="DF74" s="190"/>
      <c r="DG74" s="243"/>
      <c r="DH74" s="202">
        <v>0</v>
      </c>
      <c r="DI74" s="202">
        <v>0</v>
      </c>
      <c r="DJ74" s="246">
        <v>0</v>
      </c>
      <c r="DK74" s="209"/>
      <c r="DL74" s="247"/>
      <c r="DM74" s="248"/>
      <c r="DN74" s="248"/>
      <c r="DO74" s="249"/>
      <c r="DR74" s="250">
        <v>2.2000000000000002</v>
      </c>
      <c r="DS74" s="397">
        <v>1.8</v>
      </c>
      <c r="DT74" s="397"/>
      <c r="DU74" s="398"/>
      <c r="DV74" s="391"/>
      <c r="DW74" s="253">
        <v>2.2999999999999998</v>
      </c>
      <c r="DX74" s="399">
        <v>0.9</v>
      </c>
      <c r="DY74" s="399"/>
      <c r="DZ74" s="400"/>
      <c r="EA74" s="391"/>
      <c r="EB74" s="401">
        <v>1.8</v>
      </c>
      <c r="EC74" s="402">
        <v>1.7</v>
      </c>
      <c r="ED74" s="402"/>
      <c r="EE74" s="403"/>
    </row>
    <row r="75" spans="1:135" x14ac:dyDescent="0.3">
      <c r="A75" s="20">
        <f t="shared" si="2"/>
        <v>60415</v>
      </c>
      <c r="B75" s="456" t="s">
        <v>145</v>
      </c>
      <c r="C75" s="457" t="s">
        <v>320</v>
      </c>
      <c r="D75" s="457" t="s">
        <v>107</v>
      </c>
      <c r="E75" s="457">
        <v>0</v>
      </c>
      <c r="F75" s="223">
        <v>1</v>
      </c>
      <c r="G75" s="183">
        <v>1</v>
      </c>
      <c r="H75" s="183">
        <v>2</v>
      </c>
      <c r="I75" s="183">
        <v>1</v>
      </c>
      <c r="J75" s="183">
        <v>1</v>
      </c>
      <c r="K75" s="183"/>
      <c r="L75" s="183"/>
      <c r="M75" s="183"/>
      <c r="N75" s="183"/>
      <c r="O75" s="224"/>
      <c r="P75" s="167">
        <v>0</v>
      </c>
      <c r="Q75" s="223">
        <v>1</v>
      </c>
      <c r="R75" s="225">
        <v>1</v>
      </c>
      <c r="S75" s="225">
        <v>1</v>
      </c>
      <c r="T75" s="168">
        <v>1</v>
      </c>
      <c r="U75" s="168"/>
      <c r="V75" s="168"/>
      <c r="W75" s="166"/>
      <c r="X75" s="183">
        <v>5</v>
      </c>
      <c r="Y75" s="169">
        <v>0</v>
      </c>
      <c r="Z75" s="170"/>
      <c r="AB75" s="223">
        <v>1</v>
      </c>
      <c r="AC75" s="183">
        <v>1</v>
      </c>
      <c r="AD75" s="183">
        <v>1</v>
      </c>
      <c r="AE75" s="183"/>
      <c r="AF75" s="183"/>
      <c r="AG75" s="183"/>
      <c r="AH75" s="183"/>
      <c r="AI75" s="183"/>
      <c r="AJ75" s="183"/>
      <c r="AK75" s="226"/>
      <c r="AL75" s="227"/>
      <c r="AM75" s="223">
        <v>0</v>
      </c>
      <c r="AN75" s="225"/>
      <c r="AO75" s="225"/>
      <c r="AP75" s="168"/>
      <c r="AQ75" s="168"/>
      <c r="AR75" s="168"/>
      <c r="AS75" s="166"/>
      <c r="AT75" s="183">
        <v>5</v>
      </c>
      <c r="AU75" s="169">
        <v>0</v>
      </c>
      <c r="AV75" s="173"/>
      <c r="AX75" s="228"/>
      <c r="AY75" s="229"/>
      <c r="AZ75" s="229"/>
      <c r="BA75" s="229"/>
      <c r="BB75" s="229"/>
      <c r="BC75" s="230"/>
      <c r="BE75" s="231">
        <v>1</v>
      </c>
      <c r="BF75" s="183">
        <v>1</v>
      </c>
      <c r="BG75" s="183">
        <v>1</v>
      </c>
      <c r="BH75" s="183"/>
      <c r="BI75" s="183"/>
      <c r="BJ75" s="183"/>
      <c r="BK75" s="183"/>
      <c r="BL75" s="183"/>
      <c r="BM75" s="183"/>
      <c r="BN75" s="226"/>
      <c r="BO75" s="227"/>
      <c r="BP75" s="223">
        <v>1</v>
      </c>
      <c r="BQ75" s="225">
        <v>1</v>
      </c>
      <c r="BR75" s="225">
        <v>1</v>
      </c>
      <c r="BS75" s="168"/>
      <c r="BT75" s="168"/>
      <c r="BU75" s="168"/>
      <c r="BV75" s="166"/>
      <c r="BW75" s="183">
        <v>5</v>
      </c>
      <c r="BX75" s="169">
        <v>0</v>
      </c>
      <c r="BY75" s="184"/>
      <c r="CA75" s="185">
        <v>1.5</v>
      </c>
      <c r="CB75" s="232" t="s">
        <v>426</v>
      </c>
      <c r="CC75" s="187"/>
      <c r="CD75" s="188">
        <v>0.9</v>
      </c>
      <c r="CE75" s="233" t="s">
        <v>426</v>
      </c>
      <c r="CF75" s="190"/>
      <c r="CG75" s="191">
        <v>1.3</v>
      </c>
      <c r="CH75" s="234" t="s">
        <v>426</v>
      </c>
      <c r="CI75" s="190"/>
      <c r="CJ75" s="235">
        <v>1.3</v>
      </c>
      <c r="CL75" s="236"/>
      <c r="CM75" s="237"/>
      <c r="CN75" s="238"/>
      <c r="CO75">
        <v>0</v>
      </c>
      <c r="CP75" s="239"/>
      <c r="CQ75" s="240"/>
      <c r="CR75" s="240"/>
      <c r="CS75" s="240"/>
      <c r="CT75" s="241"/>
      <c r="CU75" s="242">
        <v>0</v>
      </c>
      <c r="CW75" s="243"/>
      <c r="CX75" s="244">
        <v>0</v>
      </c>
      <c r="CY75" s="202">
        <v>0</v>
      </c>
      <c r="CZ75" s="245">
        <v>0</v>
      </c>
      <c r="DA75" s="204"/>
      <c r="DB75" s="243"/>
      <c r="DC75" s="244">
        <v>0</v>
      </c>
      <c r="DD75" s="202">
        <v>0</v>
      </c>
      <c r="DE75" s="246">
        <v>0</v>
      </c>
      <c r="DF75" s="190"/>
      <c r="DG75" s="243"/>
      <c r="DH75" s="202">
        <v>0</v>
      </c>
      <c r="DI75" s="202">
        <v>0</v>
      </c>
      <c r="DJ75" s="246">
        <v>0</v>
      </c>
      <c r="DK75" s="209"/>
      <c r="DL75" s="247"/>
      <c r="DM75" s="248"/>
      <c r="DN75" s="248"/>
      <c r="DO75" s="249"/>
      <c r="DR75" s="250">
        <v>2.7</v>
      </c>
      <c r="DS75" s="397">
        <v>1.5</v>
      </c>
      <c r="DT75" s="397"/>
      <c r="DU75" s="398"/>
      <c r="DV75" s="391"/>
      <c r="DW75" s="253">
        <v>2.5</v>
      </c>
      <c r="DX75" s="399">
        <v>0.9</v>
      </c>
      <c r="DY75" s="399"/>
      <c r="DZ75" s="400"/>
      <c r="EA75" s="391"/>
      <c r="EB75" s="401">
        <v>1.8</v>
      </c>
      <c r="EC75" s="402">
        <v>1.3</v>
      </c>
      <c r="ED75" s="402"/>
      <c r="EE75" s="403"/>
    </row>
    <row r="76" spans="1:135" x14ac:dyDescent="0.3">
      <c r="A76" s="20">
        <f t="shared" si="2"/>
        <v>60416</v>
      </c>
      <c r="B76" s="456" t="s">
        <v>114</v>
      </c>
      <c r="C76" s="457" t="s">
        <v>321</v>
      </c>
      <c r="D76" s="457" t="s">
        <v>60</v>
      </c>
      <c r="E76" s="457">
        <v>0</v>
      </c>
      <c r="F76" s="223">
        <v>1</v>
      </c>
      <c r="G76" s="183">
        <v>4</v>
      </c>
      <c r="H76" s="183">
        <v>1</v>
      </c>
      <c r="I76" s="183">
        <v>1</v>
      </c>
      <c r="J76" s="183">
        <v>1</v>
      </c>
      <c r="K76" s="183"/>
      <c r="L76" s="183"/>
      <c r="M76" s="183"/>
      <c r="N76" s="183"/>
      <c r="O76" s="224"/>
      <c r="P76" s="167">
        <v>0</v>
      </c>
      <c r="Q76" s="223">
        <v>1</v>
      </c>
      <c r="R76" s="225">
        <v>1</v>
      </c>
      <c r="S76" s="225">
        <v>1</v>
      </c>
      <c r="T76" s="168">
        <v>1</v>
      </c>
      <c r="U76" s="168"/>
      <c r="V76" s="168"/>
      <c r="W76" s="166"/>
      <c r="X76" s="183">
        <v>5</v>
      </c>
      <c r="Y76" s="169">
        <v>0</v>
      </c>
      <c r="Z76" s="170"/>
      <c r="AB76" s="223">
        <v>1</v>
      </c>
      <c r="AC76" s="183">
        <v>1</v>
      </c>
      <c r="AD76" s="183">
        <v>1</v>
      </c>
      <c r="AE76" s="183"/>
      <c r="AF76" s="183"/>
      <c r="AG76" s="183"/>
      <c r="AH76" s="183"/>
      <c r="AI76" s="183"/>
      <c r="AJ76" s="183"/>
      <c r="AK76" s="226"/>
      <c r="AL76" s="227"/>
      <c r="AM76" s="223">
        <v>0</v>
      </c>
      <c r="AN76" s="225"/>
      <c r="AO76" s="225"/>
      <c r="AP76" s="168"/>
      <c r="AQ76" s="168"/>
      <c r="AR76" s="168"/>
      <c r="AS76" s="166"/>
      <c r="AT76" s="183">
        <v>5</v>
      </c>
      <c r="AU76" s="169">
        <v>0</v>
      </c>
      <c r="AV76" s="173"/>
      <c r="AX76" s="228"/>
      <c r="AY76" s="229"/>
      <c r="AZ76" s="229"/>
      <c r="BA76" s="229"/>
      <c r="BB76" s="229"/>
      <c r="BC76" s="230"/>
      <c r="BE76" s="231">
        <v>1</v>
      </c>
      <c r="BF76" s="183">
        <v>1</v>
      </c>
      <c r="BG76" s="183">
        <v>1</v>
      </c>
      <c r="BH76" s="183"/>
      <c r="BI76" s="183"/>
      <c r="BJ76" s="183"/>
      <c r="BK76" s="183"/>
      <c r="BL76" s="183"/>
      <c r="BM76" s="183"/>
      <c r="BN76" s="226"/>
      <c r="BO76" s="227"/>
      <c r="BP76" s="223">
        <v>1</v>
      </c>
      <c r="BQ76" s="225">
        <v>1</v>
      </c>
      <c r="BR76" s="225">
        <v>1</v>
      </c>
      <c r="BS76" s="168"/>
      <c r="BT76" s="168"/>
      <c r="BU76" s="168"/>
      <c r="BV76" s="166"/>
      <c r="BW76" s="183">
        <v>5</v>
      </c>
      <c r="BX76" s="169">
        <v>0</v>
      </c>
      <c r="BY76" s="184"/>
      <c r="CA76" s="185">
        <v>1.7</v>
      </c>
      <c r="CB76" s="232" t="s">
        <v>426</v>
      </c>
      <c r="CC76" s="187"/>
      <c r="CD76" s="188">
        <v>0.9</v>
      </c>
      <c r="CE76" s="233" t="s">
        <v>426</v>
      </c>
      <c r="CF76" s="190"/>
      <c r="CG76" s="191">
        <v>1.3</v>
      </c>
      <c r="CH76" s="234" t="s">
        <v>426</v>
      </c>
      <c r="CI76" s="190"/>
      <c r="CJ76" s="235">
        <v>1.4</v>
      </c>
      <c r="CL76" s="236"/>
      <c r="CM76" s="237"/>
      <c r="CN76" s="238"/>
      <c r="CO76">
        <v>0</v>
      </c>
      <c r="CP76" s="239"/>
      <c r="CQ76" s="240"/>
      <c r="CR76" s="240"/>
      <c r="CS76" s="240"/>
      <c r="CT76" s="241"/>
      <c r="CU76" s="242">
        <v>0</v>
      </c>
      <c r="CW76" s="243"/>
      <c r="CX76" s="244">
        <v>0</v>
      </c>
      <c r="CY76" s="202">
        <v>0</v>
      </c>
      <c r="CZ76" s="245">
        <v>0</v>
      </c>
      <c r="DA76" s="204"/>
      <c r="DB76" s="243"/>
      <c r="DC76" s="244">
        <v>0</v>
      </c>
      <c r="DD76" s="202">
        <v>0</v>
      </c>
      <c r="DE76" s="246">
        <v>0</v>
      </c>
      <c r="DF76" s="190"/>
      <c r="DG76" s="243"/>
      <c r="DH76" s="202">
        <v>0</v>
      </c>
      <c r="DI76" s="202">
        <v>0</v>
      </c>
      <c r="DJ76" s="246">
        <v>0</v>
      </c>
      <c r="DK76" s="209"/>
      <c r="DL76" s="247"/>
      <c r="DM76" s="248"/>
      <c r="DN76" s="248"/>
      <c r="DO76" s="249"/>
      <c r="DR76" s="250">
        <v>2.6</v>
      </c>
      <c r="DS76" s="397">
        <v>1.7</v>
      </c>
      <c r="DT76" s="397"/>
      <c r="DU76" s="398"/>
      <c r="DV76" s="391"/>
      <c r="DW76" s="253">
        <v>1.8</v>
      </c>
      <c r="DX76" s="399">
        <v>0.9</v>
      </c>
      <c r="DY76" s="399"/>
      <c r="DZ76" s="400"/>
      <c r="EA76" s="391"/>
      <c r="EB76" s="401">
        <v>1.8</v>
      </c>
      <c r="EC76" s="402">
        <v>1.3</v>
      </c>
      <c r="ED76" s="402"/>
      <c r="EE76" s="403"/>
    </row>
    <row r="77" spans="1:135" x14ac:dyDescent="0.3">
      <c r="A77" s="20">
        <f t="shared" si="2"/>
        <v>60417</v>
      </c>
      <c r="B77" s="456" t="s">
        <v>104</v>
      </c>
      <c r="C77" s="457" t="s">
        <v>85</v>
      </c>
      <c r="D77" s="457" t="s">
        <v>39</v>
      </c>
      <c r="E77" s="457">
        <v>0</v>
      </c>
      <c r="F77" s="223">
        <v>1</v>
      </c>
      <c r="G77" s="183">
        <v>1</v>
      </c>
      <c r="H77" s="183">
        <v>5</v>
      </c>
      <c r="I77" s="183">
        <v>1</v>
      </c>
      <c r="J77" s="272">
        <v>1</v>
      </c>
      <c r="K77" s="272"/>
      <c r="L77" s="272"/>
      <c r="M77" s="183"/>
      <c r="N77" s="183"/>
      <c r="O77" s="224"/>
      <c r="P77" s="167">
        <v>0</v>
      </c>
      <c r="Q77" s="223">
        <v>3.5</v>
      </c>
      <c r="R77" s="225">
        <v>1</v>
      </c>
      <c r="S77" s="225">
        <v>1</v>
      </c>
      <c r="T77" s="168">
        <v>1</v>
      </c>
      <c r="U77" s="168"/>
      <c r="V77" s="168"/>
      <c r="W77" s="166"/>
      <c r="X77" s="183">
        <v>5</v>
      </c>
      <c r="Y77" s="169">
        <v>0</v>
      </c>
      <c r="Z77" s="170"/>
      <c r="AB77" s="223">
        <v>1</v>
      </c>
      <c r="AC77" s="183">
        <v>1</v>
      </c>
      <c r="AD77" s="183">
        <v>1</v>
      </c>
      <c r="AE77" s="183"/>
      <c r="AF77" s="183"/>
      <c r="AG77" s="183"/>
      <c r="AH77" s="183"/>
      <c r="AI77" s="183"/>
      <c r="AJ77" s="183"/>
      <c r="AK77" s="226"/>
      <c r="AL77" s="227"/>
      <c r="AM77" s="223">
        <v>0</v>
      </c>
      <c r="AN77" s="225"/>
      <c r="AO77" s="225"/>
      <c r="AP77" s="168"/>
      <c r="AQ77" s="168"/>
      <c r="AR77" s="168"/>
      <c r="AS77" s="166"/>
      <c r="AT77" s="183">
        <v>5</v>
      </c>
      <c r="AU77" s="169">
        <v>0</v>
      </c>
      <c r="AV77" s="173"/>
      <c r="AX77" s="228"/>
      <c r="AY77" s="229"/>
      <c r="AZ77" s="229"/>
      <c r="BA77" s="229"/>
      <c r="BB77" s="229"/>
      <c r="BC77" s="230"/>
      <c r="BE77" s="231">
        <v>1</v>
      </c>
      <c r="BF77" s="183">
        <v>4</v>
      </c>
      <c r="BG77" s="183">
        <v>1</v>
      </c>
      <c r="BH77" s="183"/>
      <c r="BI77" s="183"/>
      <c r="BJ77" s="183"/>
      <c r="BK77" s="183"/>
      <c r="BL77" s="183"/>
      <c r="BM77" s="183"/>
      <c r="BN77" s="226"/>
      <c r="BO77" s="227"/>
      <c r="BP77" s="223">
        <v>1</v>
      </c>
      <c r="BQ77" s="225">
        <v>1</v>
      </c>
      <c r="BR77" s="225">
        <v>1</v>
      </c>
      <c r="BS77" s="168"/>
      <c r="BT77" s="168"/>
      <c r="BU77" s="168"/>
      <c r="BV77" s="166"/>
      <c r="BW77" s="183">
        <v>5</v>
      </c>
      <c r="BX77" s="169">
        <v>0</v>
      </c>
      <c r="BY77" s="184"/>
      <c r="CA77" s="185">
        <v>2</v>
      </c>
      <c r="CB77" s="232" t="s">
        <v>426</v>
      </c>
      <c r="CC77" s="187"/>
      <c r="CD77" s="188">
        <v>0.9</v>
      </c>
      <c r="CE77" s="233" t="s">
        <v>426</v>
      </c>
      <c r="CF77" s="190"/>
      <c r="CG77" s="191">
        <v>1.7</v>
      </c>
      <c r="CH77" s="234" t="s">
        <v>426</v>
      </c>
      <c r="CI77" s="190"/>
      <c r="CJ77" s="235">
        <v>1.7</v>
      </c>
      <c r="CL77" s="236"/>
      <c r="CM77" s="237"/>
      <c r="CN77" s="238"/>
      <c r="CO77">
        <v>0</v>
      </c>
      <c r="CP77" s="239"/>
      <c r="CQ77" s="240"/>
      <c r="CR77" s="240"/>
      <c r="CS77" s="240"/>
      <c r="CT77" s="241"/>
      <c r="CU77" s="242">
        <v>0</v>
      </c>
      <c r="CW77" s="243"/>
      <c r="CX77" s="244">
        <v>0</v>
      </c>
      <c r="CY77" s="202">
        <v>0</v>
      </c>
      <c r="CZ77" s="245">
        <v>0</v>
      </c>
      <c r="DA77" s="204"/>
      <c r="DB77" s="243"/>
      <c r="DC77" s="244">
        <v>0</v>
      </c>
      <c r="DD77" s="202">
        <v>0</v>
      </c>
      <c r="DE77" s="246">
        <v>0</v>
      </c>
      <c r="DF77" s="190"/>
      <c r="DG77" s="243"/>
      <c r="DH77" s="202">
        <v>0</v>
      </c>
      <c r="DI77" s="202">
        <v>0</v>
      </c>
      <c r="DJ77" s="246">
        <v>0</v>
      </c>
      <c r="DK77" s="209"/>
      <c r="DL77" s="247"/>
      <c r="DM77" s="248"/>
      <c r="DN77" s="248"/>
      <c r="DO77" s="249"/>
      <c r="DR77" s="250">
        <v>3.9</v>
      </c>
      <c r="DS77" s="397">
        <v>2</v>
      </c>
      <c r="DT77" s="397"/>
      <c r="DU77" s="398"/>
      <c r="DV77" s="391"/>
      <c r="DW77" s="253">
        <v>4.0999999999999996</v>
      </c>
      <c r="DX77" s="399">
        <v>0.9</v>
      </c>
      <c r="DY77" s="399"/>
      <c r="DZ77" s="400"/>
      <c r="EA77" s="391"/>
      <c r="EB77" s="401">
        <v>4.0999999999999996</v>
      </c>
      <c r="EC77" s="402">
        <v>1.7</v>
      </c>
      <c r="ED77" s="402"/>
      <c r="EE77" s="403"/>
    </row>
    <row r="78" spans="1:135" x14ac:dyDescent="0.3">
      <c r="A78" s="20">
        <f t="shared" si="2"/>
        <v>60418</v>
      </c>
      <c r="B78" s="456" t="s">
        <v>31</v>
      </c>
      <c r="C78" s="457" t="s">
        <v>149</v>
      </c>
      <c r="D78" s="457" t="s">
        <v>70</v>
      </c>
      <c r="E78" s="457" t="s">
        <v>322</v>
      </c>
      <c r="F78" s="223">
        <v>1</v>
      </c>
      <c r="G78" s="183">
        <v>3.5</v>
      </c>
      <c r="H78" s="183">
        <v>1</v>
      </c>
      <c r="I78" s="183">
        <v>1</v>
      </c>
      <c r="J78" s="183">
        <v>1</v>
      </c>
      <c r="K78" s="183"/>
      <c r="L78" s="183"/>
      <c r="M78" s="183"/>
      <c r="N78" s="183"/>
      <c r="O78" s="224"/>
      <c r="P78" s="167">
        <v>0</v>
      </c>
      <c r="Q78" s="223">
        <v>1</v>
      </c>
      <c r="R78" s="225">
        <v>1</v>
      </c>
      <c r="S78" s="225">
        <v>1</v>
      </c>
      <c r="T78" s="168">
        <v>1</v>
      </c>
      <c r="U78" s="168"/>
      <c r="V78" s="168"/>
      <c r="W78" s="166"/>
      <c r="X78" s="183">
        <v>5</v>
      </c>
      <c r="Y78" s="169">
        <v>0</v>
      </c>
      <c r="Z78" s="170"/>
      <c r="AB78" s="223">
        <v>1</v>
      </c>
      <c r="AC78" s="183">
        <v>1</v>
      </c>
      <c r="AD78" s="183">
        <v>1</v>
      </c>
      <c r="AE78" s="183"/>
      <c r="AF78" s="183"/>
      <c r="AG78" s="183"/>
      <c r="AH78" s="183"/>
      <c r="AI78" s="183"/>
      <c r="AJ78" s="183"/>
      <c r="AK78" s="226"/>
      <c r="AL78" s="227"/>
      <c r="AM78" s="223">
        <v>0</v>
      </c>
      <c r="AN78" s="225"/>
      <c r="AO78" s="225"/>
      <c r="AP78" s="168"/>
      <c r="AQ78" s="168"/>
      <c r="AR78" s="168"/>
      <c r="AS78" s="166"/>
      <c r="AT78" s="183">
        <v>5</v>
      </c>
      <c r="AU78" s="169">
        <v>0</v>
      </c>
      <c r="AV78" s="173"/>
      <c r="AX78" s="228"/>
      <c r="AY78" s="229"/>
      <c r="AZ78" s="229"/>
      <c r="BA78" s="229"/>
      <c r="BB78" s="229"/>
      <c r="BC78" s="230"/>
      <c r="BE78" s="231">
        <v>1</v>
      </c>
      <c r="BF78" s="183">
        <v>1</v>
      </c>
      <c r="BG78" s="183">
        <v>1</v>
      </c>
      <c r="BH78" s="183"/>
      <c r="BI78" s="183"/>
      <c r="BJ78" s="183"/>
      <c r="BK78" s="183"/>
      <c r="BL78" s="183"/>
      <c r="BM78" s="183"/>
      <c r="BN78" s="226"/>
      <c r="BO78" s="227"/>
      <c r="BP78" s="223">
        <v>1</v>
      </c>
      <c r="BQ78" s="225">
        <v>1</v>
      </c>
      <c r="BR78" s="225">
        <v>1</v>
      </c>
      <c r="BS78" s="168"/>
      <c r="BT78" s="168"/>
      <c r="BU78" s="168"/>
      <c r="BV78" s="166"/>
      <c r="BW78" s="183">
        <v>5</v>
      </c>
      <c r="BX78" s="169">
        <v>0</v>
      </c>
      <c r="BY78" s="184"/>
      <c r="CA78" s="185">
        <v>1.6</v>
      </c>
      <c r="CB78" s="232" t="s">
        <v>426</v>
      </c>
      <c r="CC78" s="187"/>
      <c r="CD78" s="188">
        <v>0.9</v>
      </c>
      <c r="CE78" s="233" t="s">
        <v>426</v>
      </c>
      <c r="CF78" s="190"/>
      <c r="CG78" s="191">
        <v>1.3</v>
      </c>
      <c r="CH78" s="234" t="s">
        <v>426</v>
      </c>
      <c r="CI78" s="190"/>
      <c r="CJ78" s="235">
        <v>1.4</v>
      </c>
      <c r="CL78" s="236"/>
      <c r="CM78" s="237"/>
      <c r="CN78" s="238"/>
      <c r="CO78">
        <v>0</v>
      </c>
      <c r="CP78" s="239"/>
      <c r="CQ78" s="240"/>
      <c r="CR78" s="240"/>
      <c r="CS78" s="240"/>
      <c r="CT78" s="241"/>
      <c r="CU78" s="242">
        <v>0</v>
      </c>
      <c r="CW78" s="243"/>
      <c r="CX78" s="244">
        <v>0</v>
      </c>
      <c r="CY78" s="202">
        <v>0</v>
      </c>
      <c r="CZ78" s="245">
        <v>0</v>
      </c>
      <c r="DA78" s="204"/>
      <c r="DB78" s="243"/>
      <c r="DC78" s="244">
        <v>0</v>
      </c>
      <c r="DD78" s="202">
        <v>0</v>
      </c>
      <c r="DE78" s="246">
        <v>0</v>
      </c>
      <c r="DF78" s="190"/>
      <c r="DG78" s="243"/>
      <c r="DH78" s="202">
        <v>0</v>
      </c>
      <c r="DI78" s="202">
        <v>0</v>
      </c>
      <c r="DJ78" s="246">
        <v>0</v>
      </c>
      <c r="DK78" s="209"/>
      <c r="DL78" s="247"/>
      <c r="DM78" s="248"/>
      <c r="DN78" s="248"/>
      <c r="DO78" s="249"/>
      <c r="DR78" s="250">
        <v>3.2</v>
      </c>
      <c r="DS78" s="397">
        <v>1.6</v>
      </c>
      <c r="DT78" s="397"/>
      <c r="DU78" s="398"/>
      <c r="DV78" s="391"/>
      <c r="DW78" s="253">
        <v>2</v>
      </c>
      <c r="DX78" s="399">
        <v>0.9</v>
      </c>
      <c r="DY78" s="399"/>
      <c r="DZ78" s="400"/>
      <c r="EA78" s="391"/>
      <c r="EB78" s="401">
        <v>2.2000000000000002</v>
      </c>
      <c r="EC78" s="402">
        <v>1.3</v>
      </c>
      <c r="ED78" s="402"/>
      <c r="EE78" s="403"/>
    </row>
    <row r="79" spans="1:135" x14ac:dyDescent="0.3">
      <c r="A79" s="20">
        <f t="shared" si="2"/>
        <v>60419</v>
      </c>
      <c r="B79" s="456" t="s">
        <v>177</v>
      </c>
      <c r="C79" s="457" t="s">
        <v>282</v>
      </c>
      <c r="D79" s="457" t="s">
        <v>100</v>
      </c>
      <c r="E79" s="457" t="s">
        <v>323</v>
      </c>
      <c r="F79" s="223">
        <v>5</v>
      </c>
      <c r="G79" s="183">
        <v>4</v>
      </c>
      <c r="H79" s="183">
        <v>3</v>
      </c>
      <c r="I79" s="183">
        <v>4</v>
      </c>
      <c r="J79" s="183">
        <v>5</v>
      </c>
      <c r="K79" s="183"/>
      <c r="L79" s="183"/>
      <c r="M79" s="183"/>
      <c r="N79" s="183"/>
      <c r="O79" s="224"/>
      <c r="P79" s="167">
        <v>0</v>
      </c>
      <c r="Q79" s="223">
        <v>1</v>
      </c>
      <c r="R79" s="225">
        <v>3.5</v>
      </c>
      <c r="S79" s="225">
        <v>1</v>
      </c>
      <c r="T79" s="168">
        <v>2.5</v>
      </c>
      <c r="U79" s="168"/>
      <c r="V79" s="168"/>
      <c r="W79" s="166"/>
      <c r="X79" s="183">
        <v>5</v>
      </c>
      <c r="Y79" s="169">
        <v>0</v>
      </c>
      <c r="Z79" s="170"/>
      <c r="AB79" s="223">
        <v>1</v>
      </c>
      <c r="AC79" s="183">
        <v>1</v>
      </c>
      <c r="AD79" s="183">
        <v>4</v>
      </c>
      <c r="AE79" s="183"/>
      <c r="AF79" s="183"/>
      <c r="AG79" s="183"/>
      <c r="AH79" s="183"/>
      <c r="AI79" s="183"/>
      <c r="AJ79" s="183"/>
      <c r="AK79" s="226"/>
      <c r="AL79" s="227"/>
      <c r="AM79" s="223">
        <v>0</v>
      </c>
      <c r="AN79" s="225"/>
      <c r="AO79" s="225"/>
      <c r="AP79" s="168"/>
      <c r="AQ79" s="168"/>
      <c r="AR79" s="168"/>
      <c r="AS79" s="166"/>
      <c r="AT79" s="183">
        <v>5</v>
      </c>
      <c r="AU79" s="169">
        <v>0</v>
      </c>
      <c r="AV79" s="173"/>
      <c r="AX79" s="228"/>
      <c r="AY79" s="229"/>
      <c r="AZ79" s="229"/>
      <c r="BA79" s="229"/>
      <c r="BB79" s="229"/>
      <c r="BC79" s="230"/>
      <c r="BE79" s="231">
        <v>1</v>
      </c>
      <c r="BF79" s="183">
        <v>4</v>
      </c>
      <c r="BG79" s="183">
        <v>1</v>
      </c>
      <c r="BH79" s="183"/>
      <c r="BI79" s="183"/>
      <c r="BJ79" s="183"/>
      <c r="BK79" s="183"/>
      <c r="BL79" s="183"/>
      <c r="BM79" s="183"/>
      <c r="BN79" s="226"/>
      <c r="BO79" s="227"/>
      <c r="BP79" s="223">
        <v>1</v>
      </c>
      <c r="BQ79" s="225">
        <v>1</v>
      </c>
      <c r="BR79" s="225">
        <v>1</v>
      </c>
      <c r="BS79" s="168"/>
      <c r="BT79" s="168"/>
      <c r="BU79" s="168"/>
      <c r="BV79" s="166"/>
      <c r="BW79" s="183">
        <v>5</v>
      </c>
      <c r="BX79" s="169">
        <v>0</v>
      </c>
      <c r="BY79" s="184"/>
      <c r="CA79" s="185">
        <v>3.3</v>
      </c>
      <c r="CB79" s="232" t="s">
        <v>424</v>
      </c>
      <c r="CC79" s="187"/>
      <c r="CD79" s="188">
        <v>1.3</v>
      </c>
      <c r="CE79" s="233" t="s">
        <v>426</v>
      </c>
      <c r="CF79" s="190"/>
      <c r="CG79" s="191">
        <v>1.7</v>
      </c>
      <c r="CH79" s="234" t="s">
        <v>426</v>
      </c>
      <c r="CI79" s="190"/>
      <c r="CJ79" s="235">
        <v>2.6</v>
      </c>
      <c r="CL79" s="236"/>
      <c r="CM79" s="237"/>
      <c r="CN79" s="238"/>
      <c r="CO79">
        <v>0</v>
      </c>
      <c r="CP79" s="239"/>
      <c r="CQ79" s="240"/>
      <c r="CR79" s="240"/>
      <c r="CS79" s="240"/>
      <c r="CT79" s="241"/>
      <c r="CU79" s="242">
        <v>0</v>
      </c>
      <c r="CW79" s="243"/>
      <c r="CX79" s="244">
        <v>0</v>
      </c>
      <c r="CY79" s="202">
        <v>0</v>
      </c>
      <c r="CZ79" s="245">
        <v>0</v>
      </c>
      <c r="DA79" s="204"/>
      <c r="DB79" s="243"/>
      <c r="DC79" s="244">
        <v>0</v>
      </c>
      <c r="DD79" s="202">
        <v>0</v>
      </c>
      <c r="DE79" s="246">
        <v>0</v>
      </c>
      <c r="DF79" s="190"/>
      <c r="DG79" s="243"/>
      <c r="DH79" s="202">
        <v>0</v>
      </c>
      <c r="DI79" s="202">
        <v>0</v>
      </c>
      <c r="DJ79" s="246">
        <v>0</v>
      </c>
      <c r="DK79" s="209"/>
      <c r="DL79" s="247"/>
      <c r="DM79" s="248"/>
      <c r="DN79" s="248"/>
      <c r="DO79" s="249"/>
      <c r="DR79" s="250">
        <v>3.1</v>
      </c>
      <c r="DS79" s="397">
        <v>3.3</v>
      </c>
      <c r="DT79" s="397"/>
      <c r="DU79" s="398"/>
      <c r="DV79" s="391"/>
      <c r="DW79" s="253">
        <v>3.9</v>
      </c>
      <c r="DX79" s="399">
        <v>1.3</v>
      </c>
      <c r="DY79" s="399"/>
      <c r="DZ79" s="400"/>
      <c r="EA79" s="391"/>
      <c r="EB79" s="401">
        <v>2.9</v>
      </c>
      <c r="EC79" s="402">
        <v>1.7</v>
      </c>
      <c r="ED79" s="402"/>
      <c r="EE79" s="403"/>
    </row>
    <row r="80" spans="1:135" x14ac:dyDescent="0.3">
      <c r="A80" s="20">
        <f t="shared" si="2"/>
        <v>60420</v>
      </c>
      <c r="B80" s="456" t="s">
        <v>50</v>
      </c>
      <c r="C80" s="457" t="s">
        <v>146</v>
      </c>
      <c r="D80" s="457" t="s">
        <v>47</v>
      </c>
      <c r="E80" s="457" t="s">
        <v>113</v>
      </c>
      <c r="F80" s="223">
        <v>5</v>
      </c>
      <c r="G80" s="183">
        <v>3.5</v>
      </c>
      <c r="H80" s="183">
        <v>5</v>
      </c>
      <c r="I80" s="183">
        <v>5</v>
      </c>
      <c r="J80" s="183">
        <v>5</v>
      </c>
      <c r="K80" s="183"/>
      <c r="L80" s="183"/>
      <c r="M80" s="183"/>
      <c r="N80" s="183"/>
      <c r="O80" s="224"/>
      <c r="P80" s="167">
        <v>0</v>
      </c>
      <c r="Q80" s="223">
        <v>5</v>
      </c>
      <c r="R80" s="225">
        <v>3.5</v>
      </c>
      <c r="S80" s="225">
        <v>4</v>
      </c>
      <c r="T80" s="168">
        <v>4.5</v>
      </c>
      <c r="U80" s="168"/>
      <c r="V80" s="168"/>
      <c r="W80" s="166"/>
      <c r="X80" s="183">
        <v>5</v>
      </c>
      <c r="Y80" s="169">
        <v>0</v>
      </c>
      <c r="Z80" s="170"/>
      <c r="AB80" s="223">
        <v>5</v>
      </c>
      <c r="AC80" s="183">
        <v>5</v>
      </c>
      <c r="AD80" s="183">
        <v>5</v>
      </c>
      <c r="AE80" s="183"/>
      <c r="AF80" s="183"/>
      <c r="AG80" s="183"/>
      <c r="AH80" s="183"/>
      <c r="AI80" s="183"/>
      <c r="AJ80" s="183"/>
      <c r="AK80" s="226"/>
      <c r="AL80" s="227"/>
      <c r="AM80" s="223">
        <v>0</v>
      </c>
      <c r="AN80" s="225"/>
      <c r="AO80" s="225"/>
      <c r="AP80" s="168"/>
      <c r="AQ80" s="168"/>
      <c r="AR80" s="168"/>
      <c r="AS80" s="166"/>
      <c r="AT80" s="183">
        <v>5</v>
      </c>
      <c r="AU80" s="169">
        <v>0</v>
      </c>
      <c r="AV80" s="173"/>
      <c r="AX80" s="228"/>
      <c r="AY80" s="229"/>
      <c r="AZ80" s="229"/>
      <c r="BA80" s="229"/>
      <c r="BB80" s="229"/>
      <c r="BC80" s="230"/>
      <c r="BE80" s="231">
        <v>5</v>
      </c>
      <c r="BF80" s="183">
        <v>5</v>
      </c>
      <c r="BG80" s="183">
        <v>5</v>
      </c>
      <c r="BH80" s="183"/>
      <c r="BI80" s="183"/>
      <c r="BJ80" s="183"/>
      <c r="BK80" s="183"/>
      <c r="BL80" s="183"/>
      <c r="BM80" s="183"/>
      <c r="BN80" s="226"/>
      <c r="BO80" s="227"/>
      <c r="BP80" s="223">
        <v>5</v>
      </c>
      <c r="BQ80" s="225">
        <v>5</v>
      </c>
      <c r="BR80" s="225">
        <v>5</v>
      </c>
      <c r="BS80" s="168"/>
      <c r="BT80" s="168"/>
      <c r="BU80" s="168"/>
      <c r="BV80" s="166"/>
      <c r="BW80" s="183">
        <v>5</v>
      </c>
      <c r="BX80" s="169">
        <v>0</v>
      </c>
      <c r="BY80" s="184"/>
      <c r="CA80" s="185">
        <v>4.5</v>
      </c>
      <c r="CB80" s="232" t="s">
        <v>425</v>
      </c>
      <c r="CC80" s="187"/>
      <c r="CD80" s="188">
        <v>2.5</v>
      </c>
      <c r="CE80" s="233" t="s">
        <v>426</v>
      </c>
      <c r="CF80" s="190"/>
      <c r="CG80" s="191">
        <v>4.5</v>
      </c>
      <c r="CH80" s="234" t="s">
        <v>425</v>
      </c>
      <c r="CI80" s="190"/>
      <c r="CJ80" s="235">
        <v>4.0999999999999996</v>
      </c>
      <c r="CL80" s="236"/>
      <c r="CM80" s="237"/>
      <c r="CN80" s="238"/>
      <c r="CO80">
        <v>0</v>
      </c>
      <c r="CP80" s="239"/>
      <c r="CQ80" s="240"/>
      <c r="CR80" s="240"/>
      <c r="CS80" s="240"/>
      <c r="CT80" s="241"/>
      <c r="CU80" s="242">
        <v>0</v>
      </c>
      <c r="CW80" s="243"/>
      <c r="CX80" s="244">
        <v>0</v>
      </c>
      <c r="CY80" s="202">
        <v>0</v>
      </c>
      <c r="CZ80" s="245">
        <v>0</v>
      </c>
      <c r="DA80" s="204"/>
      <c r="DB80" s="243"/>
      <c r="DC80" s="244">
        <v>0</v>
      </c>
      <c r="DD80" s="202">
        <v>0</v>
      </c>
      <c r="DE80" s="246">
        <v>0</v>
      </c>
      <c r="DF80" s="190"/>
      <c r="DG80" s="243"/>
      <c r="DH80" s="202">
        <v>0</v>
      </c>
      <c r="DI80" s="202">
        <v>0</v>
      </c>
      <c r="DJ80" s="246">
        <v>0</v>
      </c>
      <c r="DK80" s="209"/>
      <c r="DL80" s="247"/>
      <c r="DM80" s="248"/>
      <c r="DN80" s="248"/>
      <c r="DO80" s="249"/>
      <c r="DR80" s="250">
        <v>3.7</v>
      </c>
      <c r="DS80" s="397">
        <v>4.5</v>
      </c>
      <c r="DT80" s="397"/>
      <c r="DU80" s="398"/>
      <c r="DV80" s="391"/>
      <c r="DW80" s="253">
        <v>4.0999999999999996</v>
      </c>
      <c r="DX80" s="399">
        <v>2.5</v>
      </c>
      <c r="DY80" s="399"/>
      <c r="DZ80" s="400"/>
      <c r="EA80" s="391"/>
      <c r="EB80" s="401">
        <v>4.2</v>
      </c>
      <c r="EC80" s="402">
        <v>4.5</v>
      </c>
      <c r="ED80" s="402"/>
      <c r="EE80" s="403"/>
    </row>
    <row r="81" spans="1:135" x14ac:dyDescent="0.3">
      <c r="A81" s="20">
        <f t="shared" si="2"/>
        <v>60421</v>
      </c>
      <c r="B81" s="456" t="s">
        <v>61</v>
      </c>
      <c r="C81" s="457" t="s">
        <v>59</v>
      </c>
      <c r="D81" s="457" t="s">
        <v>26</v>
      </c>
      <c r="E81" s="457" t="s">
        <v>111</v>
      </c>
      <c r="F81" s="223">
        <v>1</v>
      </c>
      <c r="G81" s="183">
        <v>1</v>
      </c>
      <c r="H81" s="183">
        <v>1</v>
      </c>
      <c r="I81" s="183">
        <v>1</v>
      </c>
      <c r="J81" s="183">
        <v>1</v>
      </c>
      <c r="K81" s="183"/>
      <c r="L81" s="183"/>
      <c r="M81" s="183"/>
      <c r="N81" s="183"/>
      <c r="O81" s="224"/>
      <c r="P81" s="167">
        <v>0</v>
      </c>
      <c r="Q81" s="223">
        <v>1</v>
      </c>
      <c r="R81" s="225">
        <v>1</v>
      </c>
      <c r="S81" s="225">
        <v>1</v>
      </c>
      <c r="T81" s="168">
        <v>1</v>
      </c>
      <c r="U81" s="168"/>
      <c r="V81" s="168"/>
      <c r="W81" s="166"/>
      <c r="X81" s="183">
        <v>5</v>
      </c>
      <c r="Y81" s="169">
        <v>0</v>
      </c>
      <c r="Z81" s="170"/>
      <c r="AB81" s="223">
        <v>1</v>
      </c>
      <c r="AC81" s="183">
        <v>1</v>
      </c>
      <c r="AD81" s="183">
        <v>1</v>
      </c>
      <c r="AE81" s="183"/>
      <c r="AF81" s="183"/>
      <c r="AG81" s="183"/>
      <c r="AH81" s="183"/>
      <c r="AI81" s="183"/>
      <c r="AJ81" s="183"/>
      <c r="AK81" s="226"/>
      <c r="AL81" s="227"/>
      <c r="AM81" s="223">
        <v>0</v>
      </c>
      <c r="AN81" s="225"/>
      <c r="AO81" s="225"/>
      <c r="AP81" s="168"/>
      <c r="AQ81" s="168"/>
      <c r="AR81" s="168"/>
      <c r="AS81" s="166"/>
      <c r="AT81" s="183">
        <v>5</v>
      </c>
      <c r="AU81" s="169">
        <v>0</v>
      </c>
      <c r="AV81" s="173"/>
      <c r="AX81" s="228"/>
      <c r="AY81" s="229"/>
      <c r="AZ81" s="229"/>
      <c r="BA81" s="229"/>
      <c r="BB81" s="229"/>
      <c r="BC81" s="230"/>
      <c r="BE81" s="231">
        <v>1</v>
      </c>
      <c r="BF81" s="183">
        <v>1</v>
      </c>
      <c r="BG81" s="183">
        <v>1</v>
      </c>
      <c r="BH81" s="183"/>
      <c r="BI81" s="183"/>
      <c r="BJ81" s="183"/>
      <c r="BK81" s="183"/>
      <c r="BL81" s="183"/>
      <c r="BM81" s="183"/>
      <c r="BN81" s="226"/>
      <c r="BO81" s="227"/>
      <c r="BP81" s="223">
        <v>1</v>
      </c>
      <c r="BQ81" s="225">
        <v>1</v>
      </c>
      <c r="BR81" s="225">
        <v>1</v>
      </c>
      <c r="BS81" s="168"/>
      <c r="BT81" s="168"/>
      <c r="BU81" s="168"/>
      <c r="BV81" s="166"/>
      <c r="BW81" s="183">
        <v>5</v>
      </c>
      <c r="BX81" s="169">
        <v>0</v>
      </c>
      <c r="BY81" s="184"/>
      <c r="CA81" s="185">
        <v>1.4</v>
      </c>
      <c r="CB81" s="232" t="s">
        <v>426</v>
      </c>
      <c r="CC81" s="187"/>
      <c r="CD81" s="188">
        <v>0.9</v>
      </c>
      <c r="CE81" s="233" t="s">
        <v>426</v>
      </c>
      <c r="CF81" s="190"/>
      <c r="CG81" s="191">
        <v>1.3</v>
      </c>
      <c r="CH81" s="234" t="s">
        <v>426</v>
      </c>
      <c r="CI81" s="190"/>
      <c r="CJ81" s="235">
        <v>1.3</v>
      </c>
      <c r="CL81" s="236"/>
      <c r="CM81" s="237"/>
      <c r="CN81" s="238"/>
      <c r="CO81">
        <v>0</v>
      </c>
      <c r="CP81" s="239"/>
      <c r="CQ81" s="240"/>
      <c r="CR81" s="240"/>
      <c r="CS81" s="240"/>
      <c r="CT81" s="241"/>
      <c r="CU81" s="242">
        <v>0</v>
      </c>
      <c r="CW81" s="243"/>
      <c r="CX81" s="244">
        <v>0</v>
      </c>
      <c r="CY81" s="202">
        <v>0</v>
      </c>
      <c r="CZ81" s="245">
        <v>0</v>
      </c>
      <c r="DA81" s="204"/>
      <c r="DB81" s="243"/>
      <c r="DC81" s="244">
        <v>0</v>
      </c>
      <c r="DD81" s="202">
        <v>0</v>
      </c>
      <c r="DE81" s="246">
        <v>0</v>
      </c>
      <c r="DF81" s="190"/>
      <c r="DG81" s="243"/>
      <c r="DH81" s="202">
        <v>0</v>
      </c>
      <c r="DI81" s="202">
        <v>0</v>
      </c>
      <c r="DJ81" s="246">
        <v>0</v>
      </c>
      <c r="DK81" s="209"/>
      <c r="DL81" s="247"/>
      <c r="DM81" s="248"/>
      <c r="DN81" s="248"/>
      <c r="DO81" s="249"/>
      <c r="DR81" s="250">
        <v>2.8</v>
      </c>
      <c r="DS81" s="397">
        <v>1.4</v>
      </c>
      <c r="DT81" s="397"/>
      <c r="DU81" s="398"/>
      <c r="DV81" s="391"/>
      <c r="DW81" s="253">
        <v>1.9</v>
      </c>
      <c r="DX81" s="399">
        <v>0.9</v>
      </c>
      <c r="DY81" s="399"/>
      <c r="DZ81" s="400"/>
      <c r="EA81" s="391"/>
      <c r="EB81" s="401">
        <v>1.9</v>
      </c>
      <c r="EC81" s="402">
        <v>1.3</v>
      </c>
      <c r="ED81" s="402"/>
      <c r="EE81" s="403"/>
    </row>
    <row r="82" spans="1:135" x14ac:dyDescent="0.3">
      <c r="A82" s="20">
        <f t="shared" si="2"/>
        <v>60422</v>
      </c>
      <c r="B82" s="456" t="s">
        <v>65</v>
      </c>
      <c r="C82" s="457" t="s">
        <v>55</v>
      </c>
      <c r="D82" s="457" t="s">
        <v>137</v>
      </c>
      <c r="E82" s="457" t="s">
        <v>324</v>
      </c>
      <c r="F82" s="223">
        <v>1</v>
      </c>
      <c r="G82" s="183">
        <v>1</v>
      </c>
      <c r="H82" s="183">
        <v>3</v>
      </c>
      <c r="I82" s="183">
        <v>1</v>
      </c>
      <c r="J82" s="183">
        <v>3</v>
      </c>
      <c r="K82" s="183"/>
      <c r="L82" s="183"/>
      <c r="M82" s="183"/>
      <c r="N82" s="183"/>
      <c r="O82" s="224"/>
      <c r="P82" s="167">
        <v>0</v>
      </c>
      <c r="Q82" s="223">
        <v>1</v>
      </c>
      <c r="R82" s="225">
        <v>1</v>
      </c>
      <c r="S82" s="225">
        <v>1</v>
      </c>
      <c r="T82" s="168">
        <v>1</v>
      </c>
      <c r="U82" s="168"/>
      <c r="V82" s="168"/>
      <c r="W82" s="166"/>
      <c r="X82" s="183">
        <v>5</v>
      </c>
      <c r="Y82" s="169">
        <v>0</v>
      </c>
      <c r="Z82" s="170"/>
      <c r="AB82" s="223">
        <v>1</v>
      </c>
      <c r="AC82" s="183">
        <v>1</v>
      </c>
      <c r="AD82" s="183">
        <v>1</v>
      </c>
      <c r="AE82" s="183"/>
      <c r="AF82" s="183"/>
      <c r="AG82" s="183"/>
      <c r="AH82" s="183"/>
      <c r="AI82" s="183"/>
      <c r="AJ82" s="183"/>
      <c r="AK82" s="226"/>
      <c r="AL82" s="227"/>
      <c r="AM82" s="223">
        <v>0</v>
      </c>
      <c r="AN82" s="225"/>
      <c r="AO82" s="225"/>
      <c r="AP82" s="168"/>
      <c r="AQ82" s="168"/>
      <c r="AR82" s="168"/>
      <c r="AS82" s="166"/>
      <c r="AT82" s="183">
        <v>5</v>
      </c>
      <c r="AU82" s="169">
        <v>0</v>
      </c>
      <c r="AV82" s="173"/>
      <c r="AX82" s="228"/>
      <c r="AY82" s="229"/>
      <c r="AZ82" s="229"/>
      <c r="BA82" s="229"/>
      <c r="BB82" s="229"/>
      <c r="BC82" s="230"/>
      <c r="BE82" s="231">
        <v>1</v>
      </c>
      <c r="BF82" s="183">
        <v>5</v>
      </c>
      <c r="BG82" s="183">
        <v>1</v>
      </c>
      <c r="BH82" s="183"/>
      <c r="BI82" s="183"/>
      <c r="BJ82" s="183"/>
      <c r="BK82" s="183"/>
      <c r="BL82" s="183"/>
      <c r="BM82" s="183"/>
      <c r="BN82" s="226"/>
      <c r="BO82" s="227"/>
      <c r="BP82" s="223">
        <v>1</v>
      </c>
      <c r="BQ82" s="225">
        <v>1</v>
      </c>
      <c r="BR82" s="225">
        <v>1</v>
      </c>
      <c r="BS82" s="168"/>
      <c r="BT82" s="168"/>
      <c r="BU82" s="168"/>
      <c r="BV82" s="166"/>
      <c r="BW82" s="183">
        <v>5</v>
      </c>
      <c r="BX82" s="169">
        <v>0</v>
      </c>
      <c r="BY82" s="184"/>
      <c r="CA82" s="185">
        <v>1.8</v>
      </c>
      <c r="CB82" s="232" t="s">
        <v>426</v>
      </c>
      <c r="CC82" s="187"/>
      <c r="CD82" s="188">
        <v>0.9</v>
      </c>
      <c r="CE82" s="233" t="s">
        <v>426</v>
      </c>
      <c r="CF82" s="190"/>
      <c r="CG82" s="191">
        <v>1.8</v>
      </c>
      <c r="CH82" s="234" t="s">
        <v>426</v>
      </c>
      <c r="CI82" s="190"/>
      <c r="CJ82" s="235">
        <v>1.6</v>
      </c>
      <c r="CL82" s="236"/>
      <c r="CM82" s="237"/>
      <c r="CN82" s="238"/>
      <c r="CO82">
        <v>0</v>
      </c>
      <c r="CP82" s="239"/>
      <c r="CQ82" s="240"/>
      <c r="CR82" s="240"/>
      <c r="CS82" s="240"/>
      <c r="CT82" s="241"/>
      <c r="CU82" s="242">
        <v>0</v>
      </c>
      <c r="CW82" s="243"/>
      <c r="CX82" s="244">
        <v>0</v>
      </c>
      <c r="CY82" s="202">
        <v>0</v>
      </c>
      <c r="CZ82" s="245">
        <v>0</v>
      </c>
      <c r="DA82" s="204"/>
      <c r="DB82" s="243"/>
      <c r="DC82" s="244">
        <v>0</v>
      </c>
      <c r="DD82" s="202">
        <v>0</v>
      </c>
      <c r="DE82" s="246">
        <v>0</v>
      </c>
      <c r="DF82" s="190"/>
      <c r="DG82" s="243"/>
      <c r="DH82" s="202">
        <v>0</v>
      </c>
      <c r="DI82" s="202">
        <v>0</v>
      </c>
      <c r="DJ82" s="246">
        <v>0</v>
      </c>
      <c r="DK82" s="209"/>
      <c r="DL82" s="247"/>
      <c r="DM82" s="248"/>
      <c r="DN82" s="248"/>
      <c r="DO82" s="249"/>
      <c r="DR82" s="250">
        <v>2.2000000000000002</v>
      </c>
      <c r="DS82" s="397">
        <v>1.8</v>
      </c>
      <c r="DT82" s="397"/>
      <c r="DU82" s="398"/>
      <c r="DV82" s="391"/>
      <c r="DW82" s="253">
        <v>2.1</v>
      </c>
      <c r="DX82" s="399">
        <v>0.9</v>
      </c>
      <c r="DY82" s="399"/>
      <c r="DZ82" s="400"/>
      <c r="EA82" s="391"/>
      <c r="EB82" s="401">
        <v>1.9</v>
      </c>
      <c r="EC82" s="402">
        <v>1.8</v>
      </c>
      <c r="ED82" s="402"/>
      <c r="EE82" s="403"/>
    </row>
    <row r="83" spans="1:135" x14ac:dyDescent="0.3">
      <c r="A83" s="20">
        <f t="shared" si="2"/>
        <v>60423</v>
      </c>
      <c r="B83" s="456" t="s">
        <v>149</v>
      </c>
      <c r="C83" s="457" t="s">
        <v>151</v>
      </c>
      <c r="D83" s="457" t="s">
        <v>60</v>
      </c>
      <c r="E83" s="457">
        <v>0</v>
      </c>
      <c r="F83" s="223">
        <v>5</v>
      </c>
      <c r="G83" s="183">
        <v>1</v>
      </c>
      <c r="H83" s="183">
        <v>2</v>
      </c>
      <c r="I83" s="183">
        <v>1</v>
      </c>
      <c r="J83" s="183">
        <v>5</v>
      </c>
      <c r="K83" s="183"/>
      <c r="L83" s="183"/>
      <c r="M83" s="183"/>
      <c r="N83" s="183"/>
      <c r="O83" s="224"/>
      <c r="P83" s="167">
        <v>0</v>
      </c>
      <c r="Q83" s="223">
        <v>1</v>
      </c>
      <c r="R83" s="225">
        <v>5</v>
      </c>
      <c r="S83" s="225">
        <v>1</v>
      </c>
      <c r="T83" s="168">
        <v>1</v>
      </c>
      <c r="U83" s="168"/>
      <c r="V83" s="168"/>
      <c r="W83" s="166"/>
      <c r="X83" s="183">
        <v>5</v>
      </c>
      <c r="Y83" s="169">
        <v>0</v>
      </c>
      <c r="Z83" s="170"/>
      <c r="AB83" s="223">
        <v>2.8</v>
      </c>
      <c r="AC83" s="183">
        <v>1</v>
      </c>
      <c r="AD83" s="183">
        <v>4</v>
      </c>
      <c r="AE83" s="183"/>
      <c r="AF83" s="183"/>
      <c r="AG83" s="183"/>
      <c r="AH83" s="183"/>
      <c r="AI83" s="183"/>
      <c r="AJ83" s="183"/>
      <c r="AK83" s="226"/>
      <c r="AL83" s="227"/>
      <c r="AM83" s="223">
        <v>0</v>
      </c>
      <c r="AN83" s="225"/>
      <c r="AO83" s="225"/>
      <c r="AP83" s="168"/>
      <c r="AQ83" s="168"/>
      <c r="AR83" s="168"/>
      <c r="AS83" s="166"/>
      <c r="AT83" s="183">
        <v>5</v>
      </c>
      <c r="AU83" s="169">
        <v>0</v>
      </c>
      <c r="AV83" s="173"/>
      <c r="AX83" s="228"/>
      <c r="AY83" s="229"/>
      <c r="AZ83" s="229"/>
      <c r="BA83" s="229"/>
      <c r="BB83" s="229"/>
      <c r="BC83" s="230"/>
      <c r="BE83" s="231">
        <v>1</v>
      </c>
      <c r="BF83" s="183">
        <v>5</v>
      </c>
      <c r="BG83" s="183">
        <v>1</v>
      </c>
      <c r="BH83" s="183"/>
      <c r="BI83" s="183"/>
      <c r="BJ83" s="183"/>
      <c r="BK83" s="183"/>
      <c r="BL83" s="183"/>
      <c r="BM83" s="183"/>
      <c r="BN83" s="226"/>
      <c r="BO83" s="227"/>
      <c r="BP83" s="223">
        <v>1</v>
      </c>
      <c r="BQ83" s="225">
        <v>5</v>
      </c>
      <c r="BR83" s="225">
        <v>1</v>
      </c>
      <c r="BS83" s="168"/>
      <c r="BT83" s="168"/>
      <c r="BU83" s="168"/>
      <c r="BV83" s="166"/>
      <c r="BW83" s="183">
        <v>5</v>
      </c>
      <c r="BX83" s="169">
        <v>0</v>
      </c>
      <c r="BY83" s="184"/>
      <c r="CA83" s="185">
        <v>2.7</v>
      </c>
      <c r="CB83" s="232" t="s">
        <v>426</v>
      </c>
      <c r="CC83" s="187"/>
      <c r="CD83" s="188">
        <v>1.5</v>
      </c>
      <c r="CE83" s="233" t="s">
        <v>426</v>
      </c>
      <c r="CF83" s="190"/>
      <c r="CG83" s="191">
        <v>2.4</v>
      </c>
      <c r="CH83" s="234" t="s">
        <v>426</v>
      </c>
      <c r="CI83" s="190"/>
      <c r="CJ83" s="235">
        <v>2.4</v>
      </c>
      <c r="CL83" s="236"/>
      <c r="CM83" s="237"/>
      <c r="CN83" s="238"/>
      <c r="CO83">
        <v>0</v>
      </c>
      <c r="CP83" s="239"/>
      <c r="CQ83" s="240"/>
      <c r="CR83" s="240"/>
      <c r="CS83" s="240"/>
      <c r="CT83" s="241"/>
      <c r="CU83" s="242">
        <v>0</v>
      </c>
      <c r="CW83" s="243"/>
      <c r="CX83" s="244">
        <v>0</v>
      </c>
      <c r="CY83" s="202">
        <v>0</v>
      </c>
      <c r="CZ83" s="245">
        <v>0</v>
      </c>
      <c r="DA83" s="204"/>
      <c r="DB83" s="243"/>
      <c r="DC83" s="244">
        <v>0</v>
      </c>
      <c r="DD83" s="202">
        <v>0</v>
      </c>
      <c r="DE83" s="246">
        <v>0</v>
      </c>
      <c r="DF83" s="190"/>
      <c r="DG83" s="243"/>
      <c r="DH83" s="202">
        <v>0</v>
      </c>
      <c r="DI83" s="202">
        <v>0</v>
      </c>
      <c r="DJ83" s="246">
        <v>0</v>
      </c>
      <c r="DK83" s="209"/>
      <c r="DL83" s="247"/>
      <c r="DM83" s="248"/>
      <c r="DN83" s="248"/>
      <c r="DO83" s="249"/>
      <c r="DR83" s="250">
        <v>2.8</v>
      </c>
      <c r="DS83" s="397">
        <v>2.7</v>
      </c>
      <c r="DT83" s="397"/>
      <c r="DU83" s="398"/>
      <c r="DV83" s="391"/>
      <c r="DW83" s="253">
        <v>2.7</v>
      </c>
      <c r="DX83" s="399">
        <v>1.5</v>
      </c>
      <c r="DY83" s="399"/>
      <c r="DZ83" s="400"/>
      <c r="EA83" s="391"/>
      <c r="EB83" s="401">
        <v>1.8</v>
      </c>
      <c r="EC83" s="402">
        <v>2.4</v>
      </c>
      <c r="ED83" s="402"/>
      <c r="EE83" s="403"/>
    </row>
    <row r="84" spans="1:135" x14ac:dyDescent="0.3">
      <c r="A84" s="20">
        <f t="shared" si="2"/>
        <v>60424</v>
      </c>
      <c r="B84" s="456" t="s">
        <v>150</v>
      </c>
      <c r="C84" s="457" t="s">
        <v>109</v>
      </c>
      <c r="D84" s="457" t="s">
        <v>137</v>
      </c>
      <c r="E84" s="457" t="s">
        <v>47</v>
      </c>
      <c r="F84" s="223">
        <v>2</v>
      </c>
      <c r="G84" s="183">
        <v>1</v>
      </c>
      <c r="H84" s="183">
        <v>2</v>
      </c>
      <c r="I84" s="183">
        <v>1</v>
      </c>
      <c r="J84" s="183">
        <v>1</v>
      </c>
      <c r="K84" s="183"/>
      <c r="L84" s="183"/>
      <c r="M84" s="183"/>
      <c r="N84" s="183"/>
      <c r="O84" s="224"/>
      <c r="P84" s="167">
        <v>0</v>
      </c>
      <c r="Q84" s="223">
        <v>4.7</v>
      </c>
      <c r="R84" s="225">
        <v>4</v>
      </c>
      <c r="S84" s="225">
        <v>3.5</v>
      </c>
      <c r="T84" s="168">
        <v>4</v>
      </c>
      <c r="U84" s="168"/>
      <c r="V84" s="168"/>
      <c r="W84" s="166"/>
      <c r="X84" s="183">
        <v>5</v>
      </c>
      <c r="Y84" s="169">
        <v>0</v>
      </c>
      <c r="Z84" s="170"/>
      <c r="AB84" s="223">
        <v>1</v>
      </c>
      <c r="AC84" s="183">
        <v>1</v>
      </c>
      <c r="AD84" s="183">
        <v>1</v>
      </c>
      <c r="AE84" s="183"/>
      <c r="AF84" s="183"/>
      <c r="AG84" s="183"/>
      <c r="AH84" s="183"/>
      <c r="AI84" s="183"/>
      <c r="AJ84" s="183"/>
      <c r="AK84" s="226"/>
      <c r="AL84" s="227"/>
      <c r="AM84" s="223">
        <v>0</v>
      </c>
      <c r="AN84" s="225"/>
      <c r="AO84" s="225"/>
      <c r="AP84" s="168"/>
      <c r="AQ84" s="168"/>
      <c r="AR84" s="168"/>
      <c r="AS84" s="166"/>
      <c r="AT84" s="183">
        <v>5</v>
      </c>
      <c r="AU84" s="169">
        <v>0</v>
      </c>
      <c r="AV84" s="173"/>
      <c r="AX84" s="228"/>
      <c r="AY84" s="229"/>
      <c r="AZ84" s="229"/>
      <c r="BA84" s="229"/>
      <c r="BB84" s="229"/>
      <c r="BC84" s="230"/>
      <c r="BE84" s="231">
        <v>1</v>
      </c>
      <c r="BF84" s="183">
        <v>3.5</v>
      </c>
      <c r="BG84" s="183">
        <v>1</v>
      </c>
      <c r="BH84" s="183"/>
      <c r="BI84" s="183"/>
      <c r="BJ84" s="183"/>
      <c r="BK84" s="183"/>
      <c r="BL84" s="183"/>
      <c r="BM84" s="183"/>
      <c r="BN84" s="226"/>
      <c r="BO84" s="227"/>
      <c r="BP84" s="223">
        <v>5</v>
      </c>
      <c r="BQ84" s="225">
        <v>1</v>
      </c>
      <c r="BR84" s="225">
        <v>3.8</v>
      </c>
      <c r="BS84" s="168"/>
      <c r="BT84" s="168"/>
      <c r="BU84" s="168"/>
      <c r="BV84" s="166"/>
      <c r="BW84" s="183">
        <v>5</v>
      </c>
      <c r="BX84" s="169">
        <v>0</v>
      </c>
      <c r="BY84" s="184"/>
      <c r="CA84" s="185">
        <v>3</v>
      </c>
      <c r="CB84" s="232" t="s">
        <v>426</v>
      </c>
      <c r="CC84" s="187"/>
      <c r="CD84" s="188">
        <v>0.9</v>
      </c>
      <c r="CE84" s="233" t="s">
        <v>426</v>
      </c>
      <c r="CF84" s="190"/>
      <c r="CG84" s="191">
        <v>2.5</v>
      </c>
      <c r="CH84" s="234" t="s">
        <v>426</v>
      </c>
      <c r="CI84" s="190"/>
      <c r="CJ84" s="235">
        <v>2.5</v>
      </c>
      <c r="CL84" s="236"/>
      <c r="CM84" s="237"/>
      <c r="CN84" s="238"/>
      <c r="CO84">
        <v>0</v>
      </c>
      <c r="CP84" s="239"/>
      <c r="CQ84" s="240"/>
      <c r="CR84" s="240"/>
      <c r="CS84" s="240"/>
      <c r="CT84" s="241"/>
      <c r="CU84" s="242">
        <v>0</v>
      </c>
      <c r="CW84" s="243"/>
      <c r="CX84" s="244">
        <v>0</v>
      </c>
      <c r="CY84" s="202">
        <v>0</v>
      </c>
      <c r="CZ84" s="245">
        <v>0</v>
      </c>
      <c r="DA84" s="204"/>
      <c r="DB84" s="243"/>
      <c r="DC84" s="244">
        <v>0</v>
      </c>
      <c r="DD84" s="202">
        <v>0</v>
      </c>
      <c r="DE84" s="246">
        <v>0</v>
      </c>
      <c r="DF84" s="190"/>
      <c r="DG84" s="243"/>
      <c r="DH84" s="202">
        <v>0</v>
      </c>
      <c r="DI84" s="202">
        <v>0</v>
      </c>
      <c r="DJ84" s="246">
        <v>0</v>
      </c>
      <c r="DK84" s="209"/>
      <c r="DL84" s="247"/>
      <c r="DM84" s="248"/>
      <c r="DN84" s="248"/>
      <c r="DO84" s="249"/>
      <c r="DR84" s="250">
        <v>3.2</v>
      </c>
      <c r="DS84" s="397">
        <v>3</v>
      </c>
      <c r="DT84" s="397"/>
      <c r="DU84" s="398"/>
      <c r="DV84" s="391"/>
      <c r="DW84" s="253">
        <v>2.5</v>
      </c>
      <c r="DX84" s="399">
        <v>0.9</v>
      </c>
      <c r="DY84" s="399"/>
      <c r="DZ84" s="400"/>
      <c r="EA84" s="391"/>
      <c r="EB84" s="401">
        <v>3.1</v>
      </c>
      <c r="EC84" s="402">
        <v>2.5</v>
      </c>
      <c r="ED84" s="402"/>
      <c r="EE84" s="403"/>
    </row>
    <row r="85" spans="1:135" x14ac:dyDescent="0.3">
      <c r="A85" s="20">
        <f t="shared" si="2"/>
        <v>60425</v>
      </c>
      <c r="B85" s="456" t="s">
        <v>66</v>
      </c>
      <c r="C85" s="457" t="s">
        <v>325</v>
      </c>
      <c r="D85" s="457" t="s">
        <v>326</v>
      </c>
      <c r="E85" s="457" t="s">
        <v>327</v>
      </c>
      <c r="F85" s="223">
        <v>5</v>
      </c>
      <c r="G85" s="183">
        <v>5</v>
      </c>
      <c r="H85" s="183">
        <v>5</v>
      </c>
      <c r="I85" s="183">
        <v>5</v>
      </c>
      <c r="J85" s="183">
        <v>2</v>
      </c>
      <c r="K85" s="183"/>
      <c r="L85" s="183"/>
      <c r="M85" s="183"/>
      <c r="N85" s="183"/>
      <c r="O85" s="224"/>
      <c r="P85" s="167">
        <v>0</v>
      </c>
      <c r="Q85" s="223">
        <v>4.7</v>
      </c>
      <c r="R85" s="225">
        <v>4.7</v>
      </c>
      <c r="S85" s="225">
        <v>4</v>
      </c>
      <c r="T85" s="168">
        <v>5</v>
      </c>
      <c r="U85" s="168"/>
      <c r="V85" s="168"/>
      <c r="W85" s="166"/>
      <c r="X85" s="183">
        <v>5</v>
      </c>
      <c r="Y85" s="169">
        <v>0</v>
      </c>
      <c r="Z85" s="170"/>
      <c r="AB85" s="223">
        <v>5</v>
      </c>
      <c r="AC85" s="183">
        <v>5</v>
      </c>
      <c r="AD85" s="183">
        <v>5</v>
      </c>
      <c r="AE85" s="183"/>
      <c r="AF85" s="183"/>
      <c r="AG85" s="183"/>
      <c r="AH85" s="183"/>
      <c r="AI85" s="183"/>
      <c r="AJ85" s="183"/>
      <c r="AK85" s="226"/>
      <c r="AL85" s="227"/>
      <c r="AM85" s="223">
        <v>0</v>
      </c>
      <c r="AN85" s="225"/>
      <c r="AO85" s="225"/>
      <c r="AP85" s="168"/>
      <c r="AQ85" s="168"/>
      <c r="AR85" s="168"/>
      <c r="AS85" s="166"/>
      <c r="AT85" s="183">
        <v>5</v>
      </c>
      <c r="AU85" s="169">
        <v>0</v>
      </c>
      <c r="AV85" s="173"/>
      <c r="AX85" s="228"/>
      <c r="AY85" s="229"/>
      <c r="AZ85" s="229"/>
      <c r="BA85" s="229"/>
      <c r="BB85" s="229"/>
      <c r="BC85" s="230"/>
      <c r="BE85" s="231">
        <v>5</v>
      </c>
      <c r="BF85" s="183">
        <v>1</v>
      </c>
      <c r="BG85" s="183">
        <v>5</v>
      </c>
      <c r="BH85" s="183"/>
      <c r="BI85" s="183"/>
      <c r="BJ85" s="183"/>
      <c r="BK85" s="183"/>
      <c r="BL85" s="183"/>
      <c r="BM85" s="183"/>
      <c r="BN85" s="226"/>
      <c r="BO85" s="227"/>
      <c r="BP85" s="223">
        <v>5</v>
      </c>
      <c r="BQ85" s="225">
        <v>5</v>
      </c>
      <c r="BR85" s="225">
        <v>5</v>
      </c>
      <c r="BS85" s="168"/>
      <c r="BT85" s="168"/>
      <c r="BU85" s="168"/>
      <c r="BV85" s="166"/>
      <c r="BW85" s="183">
        <v>5</v>
      </c>
      <c r="BX85" s="169">
        <v>0</v>
      </c>
      <c r="BY85" s="184"/>
      <c r="CA85" s="185">
        <v>4.5999999999999996</v>
      </c>
      <c r="CB85" s="232" t="s">
        <v>425</v>
      </c>
      <c r="CC85" s="187"/>
      <c r="CD85" s="188">
        <v>2.5</v>
      </c>
      <c r="CE85" s="233" t="s">
        <v>426</v>
      </c>
      <c r="CF85" s="190"/>
      <c r="CG85" s="191">
        <v>4</v>
      </c>
      <c r="CH85" s="234" t="s">
        <v>430</v>
      </c>
      <c r="CI85" s="190"/>
      <c r="CJ85" s="235">
        <v>4</v>
      </c>
      <c r="CL85" s="236"/>
      <c r="CM85" s="237"/>
      <c r="CN85" s="238"/>
      <c r="CO85">
        <v>0</v>
      </c>
      <c r="CP85" s="239"/>
      <c r="CQ85" s="240"/>
      <c r="CR85" s="240"/>
      <c r="CS85" s="240"/>
      <c r="CT85" s="241"/>
      <c r="CU85" s="242">
        <v>0</v>
      </c>
      <c r="CW85" s="243"/>
      <c r="CX85" s="244">
        <v>0</v>
      </c>
      <c r="CY85" s="202">
        <v>0</v>
      </c>
      <c r="CZ85" s="245">
        <v>0</v>
      </c>
      <c r="DA85" s="204"/>
      <c r="DB85" s="243"/>
      <c r="DC85" s="244">
        <v>0</v>
      </c>
      <c r="DD85" s="202">
        <v>0</v>
      </c>
      <c r="DE85" s="246">
        <v>0</v>
      </c>
      <c r="DF85" s="190"/>
      <c r="DG85" s="243"/>
      <c r="DH85" s="202">
        <v>0</v>
      </c>
      <c r="DI85" s="202">
        <v>0</v>
      </c>
      <c r="DJ85" s="246">
        <v>0</v>
      </c>
      <c r="DK85" s="209"/>
      <c r="DL85" s="247"/>
      <c r="DM85" s="248"/>
      <c r="DN85" s="248"/>
      <c r="DO85" s="249"/>
      <c r="DR85" s="250">
        <v>4.3</v>
      </c>
      <c r="DS85" s="397">
        <v>4.5999999999999996</v>
      </c>
      <c r="DT85" s="397"/>
      <c r="DU85" s="398"/>
      <c r="DV85" s="391"/>
      <c r="DW85" s="253">
        <v>4.9000000000000004</v>
      </c>
      <c r="DX85" s="399">
        <v>2.5</v>
      </c>
      <c r="DY85" s="399"/>
      <c r="DZ85" s="400"/>
      <c r="EA85" s="391"/>
      <c r="EB85" s="401">
        <v>4</v>
      </c>
      <c r="EC85" s="402">
        <v>4</v>
      </c>
      <c r="ED85" s="402"/>
      <c r="EE85" s="403"/>
    </row>
    <row r="86" spans="1:135" x14ac:dyDescent="0.3">
      <c r="A86" s="20">
        <f t="shared" si="2"/>
        <v>60426</v>
      </c>
      <c r="B86" s="456" t="s">
        <v>328</v>
      </c>
      <c r="C86" s="457" t="s">
        <v>74</v>
      </c>
      <c r="D86" s="457" t="s">
        <v>100</v>
      </c>
      <c r="E86" s="457" t="s">
        <v>101</v>
      </c>
      <c r="F86" s="223">
        <v>5</v>
      </c>
      <c r="G86" s="275">
        <v>3.5</v>
      </c>
      <c r="H86" s="183">
        <v>2</v>
      </c>
      <c r="I86" s="183">
        <v>4</v>
      </c>
      <c r="J86" s="183">
        <v>1</v>
      </c>
      <c r="K86" s="183"/>
      <c r="L86" s="183"/>
      <c r="M86" s="183"/>
      <c r="N86" s="183"/>
      <c r="O86" s="224"/>
      <c r="P86" s="167">
        <v>0</v>
      </c>
      <c r="Q86" s="223">
        <v>1</v>
      </c>
      <c r="R86" s="225">
        <v>1</v>
      </c>
      <c r="S86" s="225">
        <v>1</v>
      </c>
      <c r="T86" s="168">
        <v>1</v>
      </c>
      <c r="U86" s="168"/>
      <c r="V86" s="168"/>
      <c r="W86" s="166"/>
      <c r="X86" s="183">
        <v>5</v>
      </c>
      <c r="Y86" s="169">
        <v>0</v>
      </c>
      <c r="Z86" s="170"/>
      <c r="AB86" s="223">
        <v>5</v>
      </c>
      <c r="AC86" s="183">
        <v>5</v>
      </c>
      <c r="AD86" s="183">
        <v>4</v>
      </c>
      <c r="AE86" s="183"/>
      <c r="AF86" s="183"/>
      <c r="AG86" s="183"/>
      <c r="AH86" s="183"/>
      <c r="AI86" s="183"/>
      <c r="AJ86" s="183"/>
      <c r="AK86" s="226"/>
      <c r="AL86" s="227"/>
      <c r="AM86" s="223">
        <v>0</v>
      </c>
      <c r="AN86" s="225"/>
      <c r="AO86" s="225"/>
      <c r="AP86" s="168"/>
      <c r="AQ86" s="168"/>
      <c r="AR86" s="168"/>
      <c r="AS86" s="166"/>
      <c r="AT86" s="183">
        <v>5</v>
      </c>
      <c r="AU86" s="169">
        <v>0</v>
      </c>
      <c r="AV86" s="173"/>
      <c r="AX86" s="228"/>
      <c r="AY86" s="229"/>
      <c r="AZ86" s="229"/>
      <c r="BA86" s="229"/>
      <c r="BB86" s="229"/>
      <c r="BC86" s="230"/>
      <c r="BE86" s="231">
        <v>5</v>
      </c>
      <c r="BF86" s="183">
        <v>1</v>
      </c>
      <c r="BG86" s="183">
        <v>1</v>
      </c>
      <c r="BH86" s="183"/>
      <c r="BI86" s="183"/>
      <c r="BJ86" s="183"/>
      <c r="BK86" s="183"/>
      <c r="BL86" s="183"/>
      <c r="BM86" s="183"/>
      <c r="BN86" s="226"/>
      <c r="BO86" s="227"/>
      <c r="BP86" s="223">
        <v>1</v>
      </c>
      <c r="BQ86" s="225">
        <v>1</v>
      </c>
      <c r="BR86" s="225">
        <v>1</v>
      </c>
      <c r="BS86" s="168"/>
      <c r="BT86" s="168"/>
      <c r="BU86" s="168"/>
      <c r="BV86" s="166"/>
      <c r="BW86" s="183">
        <v>5</v>
      </c>
      <c r="BX86" s="169">
        <v>0</v>
      </c>
      <c r="BY86" s="184"/>
      <c r="CA86" s="185">
        <v>2.2999999999999998</v>
      </c>
      <c r="CB86" s="232" t="s">
        <v>426</v>
      </c>
      <c r="CC86" s="187"/>
      <c r="CD86" s="188">
        <v>2.4</v>
      </c>
      <c r="CE86" s="233" t="s">
        <v>426</v>
      </c>
      <c r="CF86" s="190"/>
      <c r="CG86" s="191">
        <v>1.8</v>
      </c>
      <c r="CH86" s="234" t="s">
        <v>426</v>
      </c>
      <c r="CI86" s="190"/>
      <c r="CJ86" s="235">
        <v>2.2000000000000002</v>
      </c>
      <c r="CL86" s="236"/>
      <c r="CM86" s="237"/>
      <c r="CN86" s="238"/>
      <c r="CO86">
        <v>0</v>
      </c>
      <c r="CP86" s="239"/>
      <c r="CQ86" s="240"/>
      <c r="CR86" s="240"/>
      <c r="CS86" s="240"/>
      <c r="CT86" s="241"/>
      <c r="CU86" s="242">
        <v>0</v>
      </c>
      <c r="CW86" s="243"/>
      <c r="CX86" s="244">
        <v>0</v>
      </c>
      <c r="CY86" s="202">
        <v>0</v>
      </c>
      <c r="CZ86" s="245">
        <v>0</v>
      </c>
      <c r="DA86" s="204"/>
      <c r="DB86" s="243"/>
      <c r="DC86" s="244">
        <v>0</v>
      </c>
      <c r="DD86" s="202">
        <v>0</v>
      </c>
      <c r="DE86" s="246">
        <v>0</v>
      </c>
      <c r="DF86" s="190"/>
      <c r="DG86" s="243"/>
      <c r="DH86" s="202">
        <v>0</v>
      </c>
      <c r="DI86" s="202">
        <v>0</v>
      </c>
      <c r="DJ86" s="246">
        <v>0</v>
      </c>
      <c r="DK86" s="209"/>
      <c r="DL86" s="247"/>
      <c r="DM86" s="248"/>
      <c r="DN86" s="248"/>
      <c r="DO86" s="249"/>
      <c r="DR86" s="250">
        <v>3.5</v>
      </c>
      <c r="DS86" s="397">
        <v>2.2999999999999998</v>
      </c>
      <c r="DT86" s="397"/>
      <c r="DU86" s="398"/>
      <c r="DV86" s="391"/>
      <c r="DW86" s="253">
        <v>2.9</v>
      </c>
      <c r="DX86" s="399">
        <v>2.4</v>
      </c>
      <c r="DY86" s="399"/>
      <c r="DZ86" s="400"/>
      <c r="EA86" s="391"/>
      <c r="EB86" s="401">
        <v>2.9</v>
      </c>
      <c r="EC86" s="402">
        <v>1.8</v>
      </c>
      <c r="ED86" s="402"/>
      <c r="EE86" s="403"/>
    </row>
    <row r="87" spans="1:135" x14ac:dyDescent="0.3">
      <c r="A87" s="20">
        <f t="shared" si="2"/>
        <v>60427</v>
      </c>
      <c r="B87" s="456" t="s">
        <v>329</v>
      </c>
      <c r="C87" s="457" t="s">
        <v>74</v>
      </c>
      <c r="D87" s="457" t="s">
        <v>102</v>
      </c>
      <c r="E87" s="457">
        <v>0</v>
      </c>
      <c r="F87" s="223">
        <v>1</v>
      </c>
      <c r="G87" s="183">
        <v>3</v>
      </c>
      <c r="H87" s="183">
        <v>3</v>
      </c>
      <c r="I87" s="183">
        <v>5</v>
      </c>
      <c r="J87" s="183">
        <v>5</v>
      </c>
      <c r="K87" s="183"/>
      <c r="L87" s="183"/>
      <c r="M87" s="183"/>
      <c r="N87" s="183"/>
      <c r="O87" s="224"/>
      <c r="P87" s="167">
        <v>0</v>
      </c>
      <c r="Q87" s="223">
        <v>1</v>
      </c>
      <c r="R87" s="225">
        <v>1</v>
      </c>
      <c r="S87" s="225">
        <v>1</v>
      </c>
      <c r="T87" s="168">
        <v>3</v>
      </c>
      <c r="U87" s="168"/>
      <c r="V87" s="168"/>
      <c r="W87" s="166"/>
      <c r="X87" s="183">
        <v>5</v>
      </c>
      <c r="Y87" s="169">
        <v>0</v>
      </c>
      <c r="Z87" s="170"/>
      <c r="AB87" s="223">
        <v>1</v>
      </c>
      <c r="AC87" s="183">
        <v>5</v>
      </c>
      <c r="AD87" s="183">
        <v>5</v>
      </c>
      <c r="AE87" s="183"/>
      <c r="AF87" s="183"/>
      <c r="AG87" s="183"/>
      <c r="AH87" s="183"/>
      <c r="AI87" s="183"/>
      <c r="AJ87" s="183"/>
      <c r="AK87" s="226"/>
      <c r="AL87" s="227"/>
      <c r="AM87" s="223">
        <v>0</v>
      </c>
      <c r="AN87" s="225"/>
      <c r="AO87" s="225"/>
      <c r="AP87" s="168"/>
      <c r="AQ87" s="168"/>
      <c r="AR87" s="168"/>
      <c r="AS87" s="166"/>
      <c r="AT87" s="183">
        <v>5</v>
      </c>
      <c r="AU87" s="169">
        <v>0</v>
      </c>
      <c r="AV87" s="173"/>
      <c r="AX87" s="228"/>
      <c r="AY87" s="229"/>
      <c r="AZ87" s="229"/>
      <c r="BA87" s="229"/>
      <c r="BB87" s="229"/>
      <c r="BC87" s="230"/>
      <c r="BE87" s="231">
        <v>1</v>
      </c>
      <c r="BF87" s="183">
        <v>1</v>
      </c>
      <c r="BG87" s="183">
        <v>1</v>
      </c>
      <c r="BH87" s="183"/>
      <c r="BI87" s="183"/>
      <c r="BJ87" s="183"/>
      <c r="BK87" s="183"/>
      <c r="BL87" s="183"/>
      <c r="BM87" s="183"/>
      <c r="BN87" s="226"/>
      <c r="BO87" s="227"/>
      <c r="BP87" s="223">
        <v>1</v>
      </c>
      <c r="BQ87" s="225">
        <v>5</v>
      </c>
      <c r="BR87" s="225">
        <v>1</v>
      </c>
      <c r="BS87" s="168"/>
      <c r="BT87" s="168"/>
      <c r="BU87" s="168"/>
      <c r="BV87" s="166"/>
      <c r="BW87" s="183">
        <v>5</v>
      </c>
      <c r="BX87" s="169">
        <v>0</v>
      </c>
      <c r="BY87" s="184"/>
      <c r="CA87" s="185">
        <v>2.7</v>
      </c>
      <c r="CB87" s="232" t="s">
        <v>426</v>
      </c>
      <c r="CC87" s="187"/>
      <c r="CD87" s="188">
        <v>2</v>
      </c>
      <c r="CE87" s="233" t="s">
        <v>426</v>
      </c>
      <c r="CF87" s="190"/>
      <c r="CG87" s="191">
        <v>1.8</v>
      </c>
      <c r="CH87" s="234" t="s">
        <v>426</v>
      </c>
      <c r="CI87" s="190"/>
      <c r="CJ87" s="235">
        <v>2.4</v>
      </c>
      <c r="CL87" s="236"/>
      <c r="CM87" s="237"/>
      <c r="CN87" s="238"/>
      <c r="CO87">
        <v>0</v>
      </c>
      <c r="CP87" s="239"/>
      <c r="CQ87" s="240"/>
      <c r="CR87" s="240"/>
      <c r="CS87" s="240"/>
      <c r="CT87" s="241"/>
      <c r="CU87" s="242">
        <v>0</v>
      </c>
      <c r="CW87" s="243"/>
      <c r="CX87" s="244">
        <v>0</v>
      </c>
      <c r="CY87" s="202">
        <v>0</v>
      </c>
      <c r="CZ87" s="245">
        <v>0</v>
      </c>
      <c r="DA87" s="204"/>
      <c r="DB87" s="243"/>
      <c r="DC87" s="244">
        <v>0</v>
      </c>
      <c r="DD87" s="202">
        <v>0</v>
      </c>
      <c r="DE87" s="246">
        <v>0</v>
      </c>
      <c r="DF87" s="190"/>
      <c r="DG87" s="243"/>
      <c r="DH87" s="202">
        <v>0</v>
      </c>
      <c r="DI87" s="202">
        <v>0</v>
      </c>
      <c r="DJ87" s="246">
        <v>0</v>
      </c>
      <c r="DK87" s="209"/>
      <c r="DL87" s="247"/>
      <c r="DM87" s="248"/>
      <c r="DN87" s="248"/>
      <c r="DO87" s="249"/>
      <c r="DR87" s="250">
        <v>3.5</v>
      </c>
      <c r="DS87" s="397">
        <v>2.7</v>
      </c>
      <c r="DT87" s="397"/>
      <c r="DU87" s="398"/>
      <c r="DV87" s="391"/>
      <c r="DW87" s="253">
        <v>3.8</v>
      </c>
      <c r="DX87" s="399">
        <v>2</v>
      </c>
      <c r="DY87" s="399"/>
      <c r="DZ87" s="400"/>
      <c r="EA87" s="391"/>
      <c r="EB87" s="401">
        <v>3.7</v>
      </c>
      <c r="EC87" s="402">
        <v>1.8</v>
      </c>
      <c r="ED87" s="402"/>
      <c r="EE87" s="403"/>
    </row>
    <row r="88" spans="1:135" x14ac:dyDescent="0.3">
      <c r="A88" s="20">
        <f t="shared" si="2"/>
        <v>60428</v>
      </c>
      <c r="B88" s="456" t="s">
        <v>330</v>
      </c>
      <c r="C88" s="457" t="s">
        <v>42</v>
      </c>
      <c r="D88" s="457" t="s">
        <v>32</v>
      </c>
      <c r="E88" s="457" t="s">
        <v>33</v>
      </c>
      <c r="F88" s="223">
        <v>1</v>
      </c>
      <c r="G88" s="183">
        <v>1</v>
      </c>
      <c r="H88" s="183">
        <v>5</v>
      </c>
      <c r="I88" s="183">
        <v>1</v>
      </c>
      <c r="J88" s="183">
        <v>3.8</v>
      </c>
      <c r="K88" s="183"/>
      <c r="L88" s="183"/>
      <c r="M88" s="183"/>
      <c r="N88" s="183"/>
      <c r="O88" s="224"/>
      <c r="P88" s="167">
        <v>0</v>
      </c>
      <c r="Q88" s="223">
        <v>1</v>
      </c>
      <c r="R88" s="225">
        <v>1</v>
      </c>
      <c r="S88" s="225">
        <v>1</v>
      </c>
      <c r="T88" s="168">
        <v>1</v>
      </c>
      <c r="U88" s="168"/>
      <c r="V88" s="168"/>
      <c r="W88" s="166"/>
      <c r="X88" s="183">
        <v>5</v>
      </c>
      <c r="Y88" s="169">
        <v>0</v>
      </c>
      <c r="Z88" s="170"/>
      <c r="AB88" s="223">
        <v>1</v>
      </c>
      <c r="AC88" s="183">
        <v>1</v>
      </c>
      <c r="AD88" s="183">
        <v>1</v>
      </c>
      <c r="AE88" s="183"/>
      <c r="AF88" s="183"/>
      <c r="AG88" s="183"/>
      <c r="AH88" s="183"/>
      <c r="AI88" s="183"/>
      <c r="AJ88" s="183"/>
      <c r="AK88" s="226"/>
      <c r="AL88" s="227"/>
      <c r="AM88" s="223">
        <v>0</v>
      </c>
      <c r="AN88" s="225"/>
      <c r="AO88" s="225"/>
      <c r="AP88" s="168"/>
      <c r="AQ88" s="168"/>
      <c r="AR88" s="168"/>
      <c r="AS88" s="166"/>
      <c r="AT88" s="183">
        <v>5</v>
      </c>
      <c r="AU88" s="169">
        <v>0</v>
      </c>
      <c r="AV88" s="173"/>
      <c r="AX88" s="228"/>
      <c r="AY88" s="229"/>
      <c r="AZ88" s="229"/>
      <c r="BA88" s="229"/>
      <c r="BB88" s="229"/>
      <c r="BC88" s="230"/>
      <c r="BE88" s="231">
        <v>1</v>
      </c>
      <c r="BF88" s="183">
        <v>1</v>
      </c>
      <c r="BG88" s="183">
        <v>1</v>
      </c>
      <c r="BH88" s="183"/>
      <c r="BI88" s="183"/>
      <c r="BJ88" s="183"/>
      <c r="BK88" s="183"/>
      <c r="BL88" s="183"/>
      <c r="BM88" s="183"/>
      <c r="BN88" s="226"/>
      <c r="BO88" s="227"/>
      <c r="BP88" s="223">
        <v>1</v>
      </c>
      <c r="BQ88" s="225">
        <v>1</v>
      </c>
      <c r="BR88" s="225">
        <v>1</v>
      </c>
      <c r="BS88" s="168"/>
      <c r="BT88" s="168"/>
      <c r="BU88" s="168"/>
      <c r="BV88" s="166"/>
      <c r="BW88" s="183">
        <v>5</v>
      </c>
      <c r="BX88" s="169">
        <v>0</v>
      </c>
      <c r="BY88" s="184"/>
      <c r="CA88" s="185">
        <v>2</v>
      </c>
      <c r="CB88" s="232" t="s">
        <v>426</v>
      </c>
      <c r="CC88" s="187"/>
      <c r="CD88" s="188">
        <v>0.9</v>
      </c>
      <c r="CE88" s="233" t="s">
        <v>426</v>
      </c>
      <c r="CF88" s="190"/>
      <c r="CG88" s="191">
        <v>1.3</v>
      </c>
      <c r="CH88" s="234" t="s">
        <v>426</v>
      </c>
      <c r="CI88" s="190"/>
      <c r="CJ88" s="235">
        <v>1.6</v>
      </c>
      <c r="CL88" s="236"/>
      <c r="CM88" s="237"/>
      <c r="CN88" s="238"/>
      <c r="CO88">
        <v>0</v>
      </c>
      <c r="CP88" s="239"/>
      <c r="CQ88" s="240"/>
      <c r="CR88" s="240"/>
      <c r="CS88" s="240"/>
      <c r="CT88" s="241"/>
      <c r="CU88" s="242">
        <v>0</v>
      </c>
      <c r="CW88" s="243"/>
      <c r="CX88" s="244">
        <v>0</v>
      </c>
      <c r="CY88" s="202">
        <v>0</v>
      </c>
      <c r="CZ88" s="245">
        <v>0</v>
      </c>
      <c r="DA88" s="204"/>
      <c r="DB88" s="243"/>
      <c r="DC88" s="244">
        <v>0</v>
      </c>
      <c r="DD88" s="202">
        <v>0</v>
      </c>
      <c r="DE88" s="246">
        <v>0</v>
      </c>
      <c r="DF88" s="190"/>
      <c r="DG88" s="243"/>
      <c r="DH88" s="202">
        <v>0</v>
      </c>
      <c r="DI88" s="202">
        <v>0</v>
      </c>
      <c r="DJ88" s="246">
        <v>0</v>
      </c>
      <c r="DK88" s="209"/>
      <c r="DL88" s="247"/>
      <c r="DM88" s="248"/>
      <c r="DN88" s="248"/>
      <c r="DO88" s="249"/>
      <c r="DR88" s="250">
        <v>2.2999999999999998</v>
      </c>
      <c r="DS88" s="397">
        <v>2</v>
      </c>
      <c r="DT88" s="397"/>
      <c r="DU88" s="398"/>
      <c r="DV88" s="391"/>
      <c r="DW88" s="253">
        <v>1.9</v>
      </c>
      <c r="DX88" s="399">
        <v>0.9</v>
      </c>
      <c r="DY88" s="399"/>
      <c r="DZ88" s="400"/>
      <c r="EA88" s="391"/>
      <c r="EB88" s="401">
        <v>1.8</v>
      </c>
      <c r="EC88" s="402">
        <v>1.3</v>
      </c>
      <c r="ED88" s="402"/>
      <c r="EE88" s="403"/>
    </row>
    <row r="89" spans="1:135" x14ac:dyDescent="0.3">
      <c r="A89" s="20">
        <f t="shared" si="2"/>
        <v>60429</v>
      </c>
      <c r="B89" s="456" t="s">
        <v>27</v>
      </c>
      <c r="C89" s="457" t="s">
        <v>117</v>
      </c>
      <c r="D89" s="457" t="s">
        <v>331</v>
      </c>
      <c r="E89" s="457" t="s">
        <v>332</v>
      </c>
      <c r="F89" s="266">
        <v>1</v>
      </c>
      <c r="G89" s="268">
        <v>1</v>
      </c>
      <c r="H89" s="268">
        <v>5</v>
      </c>
      <c r="I89" s="268">
        <v>1</v>
      </c>
      <c r="J89" s="268">
        <v>1</v>
      </c>
      <c r="K89" s="268"/>
      <c r="L89" s="268"/>
      <c r="M89" s="268"/>
      <c r="N89" s="268"/>
      <c r="O89" s="224"/>
      <c r="P89" s="167">
        <v>0</v>
      </c>
      <c r="Q89" s="266">
        <v>1</v>
      </c>
      <c r="R89" s="269">
        <v>1</v>
      </c>
      <c r="S89" s="269">
        <v>1</v>
      </c>
      <c r="T89" s="169">
        <v>1</v>
      </c>
      <c r="U89" s="169"/>
      <c r="V89" s="169"/>
      <c r="W89" s="166"/>
      <c r="X89" s="183">
        <v>5</v>
      </c>
      <c r="Y89" s="169">
        <v>0</v>
      </c>
      <c r="Z89" s="170"/>
      <c r="AB89" s="266">
        <v>1</v>
      </c>
      <c r="AC89" s="268">
        <v>1</v>
      </c>
      <c r="AD89" s="268">
        <v>1</v>
      </c>
      <c r="AE89" s="268"/>
      <c r="AF89" s="268"/>
      <c r="AG89" s="268"/>
      <c r="AH89" s="268"/>
      <c r="AI89" s="268"/>
      <c r="AJ89" s="268"/>
      <c r="AK89" s="226"/>
      <c r="AL89" s="227"/>
      <c r="AM89" s="223">
        <v>0</v>
      </c>
      <c r="AN89" s="269"/>
      <c r="AO89" s="269"/>
      <c r="AP89" s="169"/>
      <c r="AQ89" s="169"/>
      <c r="AR89" s="169"/>
      <c r="AS89" s="166"/>
      <c r="AT89" s="183">
        <v>5</v>
      </c>
      <c r="AU89" s="169">
        <v>0</v>
      </c>
      <c r="AV89" s="173"/>
      <c r="AX89" s="228"/>
      <c r="AY89" s="229"/>
      <c r="AZ89" s="229"/>
      <c r="BA89" s="229"/>
      <c r="BB89" s="229"/>
      <c r="BC89" s="230"/>
      <c r="BE89" s="270">
        <v>1</v>
      </c>
      <c r="BF89" s="268">
        <v>1</v>
      </c>
      <c r="BG89" s="268">
        <v>1</v>
      </c>
      <c r="BH89" s="268"/>
      <c r="BI89" s="268"/>
      <c r="BJ89" s="268"/>
      <c r="BK89" s="268"/>
      <c r="BL89" s="268"/>
      <c r="BM89" s="268"/>
      <c r="BN89" s="226"/>
      <c r="BO89" s="227"/>
      <c r="BP89" s="223">
        <v>1</v>
      </c>
      <c r="BQ89" s="269">
        <v>1</v>
      </c>
      <c r="BR89" s="269">
        <v>1</v>
      </c>
      <c r="BS89" s="169"/>
      <c r="BT89" s="169"/>
      <c r="BU89" s="169"/>
      <c r="BV89" s="166"/>
      <c r="BW89" s="183">
        <v>5</v>
      </c>
      <c r="BX89" s="169">
        <v>0</v>
      </c>
      <c r="BY89" s="184"/>
      <c r="CA89" s="185">
        <v>1.8</v>
      </c>
      <c r="CB89" s="232" t="s">
        <v>426</v>
      </c>
      <c r="CC89" s="187"/>
      <c r="CD89" s="188">
        <v>0.9</v>
      </c>
      <c r="CE89" s="233" t="s">
        <v>426</v>
      </c>
      <c r="CF89" s="190"/>
      <c r="CG89" s="191">
        <v>1.3</v>
      </c>
      <c r="CH89" s="234" t="s">
        <v>426</v>
      </c>
      <c r="CI89" s="190"/>
      <c r="CJ89" s="235">
        <v>1.5</v>
      </c>
      <c r="CL89" s="236"/>
      <c r="CM89" s="237"/>
      <c r="CN89" s="238"/>
      <c r="CO89">
        <v>0</v>
      </c>
      <c r="CP89" s="239"/>
      <c r="CQ89" s="240"/>
      <c r="CR89" s="240"/>
      <c r="CS89" s="240"/>
      <c r="CT89" s="241"/>
      <c r="CU89" s="242">
        <v>0</v>
      </c>
      <c r="CW89" s="243"/>
      <c r="CX89" s="244">
        <v>0</v>
      </c>
      <c r="CY89" s="202">
        <v>0</v>
      </c>
      <c r="CZ89" s="245">
        <v>0</v>
      </c>
      <c r="DA89" s="204"/>
      <c r="DB89" s="243"/>
      <c r="DC89" s="244">
        <v>0</v>
      </c>
      <c r="DD89" s="202">
        <v>0</v>
      </c>
      <c r="DE89" s="246">
        <v>0</v>
      </c>
      <c r="DF89" s="190"/>
      <c r="DG89" s="243"/>
      <c r="DH89" s="202">
        <v>0</v>
      </c>
      <c r="DI89" s="202">
        <v>0</v>
      </c>
      <c r="DJ89" s="246">
        <v>0</v>
      </c>
      <c r="DK89" s="209"/>
      <c r="DL89" s="247"/>
      <c r="DM89" s="248"/>
      <c r="DN89" s="248"/>
      <c r="DO89" s="249"/>
      <c r="DR89" s="250">
        <v>3.1</v>
      </c>
      <c r="DS89" s="397">
        <v>1.8</v>
      </c>
      <c r="DT89" s="397"/>
      <c r="DU89" s="398"/>
      <c r="DV89" s="391"/>
      <c r="DW89" s="253">
        <v>3.6</v>
      </c>
      <c r="DX89" s="399">
        <v>0.9</v>
      </c>
      <c r="DY89" s="399"/>
      <c r="DZ89" s="400"/>
      <c r="EA89" s="391"/>
      <c r="EB89" s="401">
        <v>3.3</v>
      </c>
      <c r="EC89" s="402">
        <v>1.3</v>
      </c>
      <c r="ED89" s="402"/>
      <c r="EE89" s="403"/>
    </row>
    <row r="90" spans="1:135" x14ac:dyDescent="0.3">
      <c r="A90" s="20">
        <f t="shared" si="2"/>
        <v>60430</v>
      </c>
      <c r="B90" s="456" t="s">
        <v>333</v>
      </c>
      <c r="C90" s="457" t="s">
        <v>211</v>
      </c>
      <c r="D90" s="457" t="s">
        <v>171</v>
      </c>
      <c r="E90" s="457">
        <v>0</v>
      </c>
      <c r="F90" s="223">
        <v>1</v>
      </c>
      <c r="G90" s="183">
        <v>1</v>
      </c>
      <c r="H90" s="183">
        <v>3</v>
      </c>
      <c r="I90" s="183">
        <v>1</v>
      </c>
      <c r="J90" s="183">
        <v>1</v>
      </c>
      <c r="K90" s="183"/>
      <c r="L90" s="183"/>
      <c r="M90" s="183"/>
      <c r="N90" s="183"/>
      <c r="O90" s="224"/>
      <c r="P90" s="167">
        <v>0</v>
      </c>
      <c r="Q90" s="223">
        <v>1</v>
      </c>
      <c r="R90" s="225">
        <v>1</v>
      </c>
      <c r="S90" s="225">
        <v>1</v>
      </c>
      <c r="T90" s="168">
        <v>1</v>
      </c>
      <c r="U90" s="168"/>
      <c r="V90" s="168"/>
      <c r="W90" s="166"/>
      <c r="X90" s="183">
        <v>5</v>
      </c>
      <c r="Y90" s="169">
        <v>0</v>
      </c>
      <c r="Z90" s="170"/>
      <c r="AB90" s="223">
        <v>1</v>
      </c>
      <c r="AC90" s="183">
        <v>1</v>
      </c>
      <c r="AD90" s="183">
        <v>1</v>
      </c>
      <c r="AE90" s="183"/>
      <c r="AF90" s="183"/>
      <c r="AG90" s="183"/>
      <c r="AH90" s="183"/>
      <c r="AI90" s="183"/>
      <c r="AJ90" s="183"/>
      <c r="AK90" s="226"/>
      <c r="AL90" s="227"/>
      <c r="AM90" s="223">
        <v>0</v>
      </c>
      <c r="AN90" s="225"/>
      <c r="AO90" s="225"/>
      <c r="AP90" s="168"/>
      <c r="AQ90" s="168"/>
      <c r="AR90" s="168"/>
      <c r="AS90" s="166"/>
      <c r="AT90" s="183">
        <v>5</v>
      </c>
      <c r="AU90" s="169">
        <v>0</v>
      </c>
      <c r="AV90" s="173"/>
      <c r="AX90" s="228"/>
      <c r="AY90" s="229"/>
      <c r="AZ90" s="229"/>
      <c r="BA90" s="229"/>
      <c r="BB90" s="229"/>
      <c r="BC90" s="230"/>
      <c r="BE90" s="231">
        <v>1</v>
      </c>
      <c r="BF90" s="183">
        <v>5</v>
      </c>
      <c r="BG90" s="183">
        <v>1</v>
      </c>
      <c r="BH90" s="183"/>
      <c r="BI90" s="183"/>
      <c r="BJ90" s="183"/>
      <c r="BK90" s="183"/>
      <c r="BL90" s="183"/>
      <c r="BM90" s="183"/>
      <c r="BN90" s="226"/>
      <c r="BO90" s="227"/>
      <c r="BP90" s="223">
        <v>1</v>
      </c>
      <c r="BQ90" s="225">
        <v>1</v>
      </c>
      <c r="BR90" s="225">
        <v>1</v>
      </c>
      <c r="BS90" s="168"/>
      <c r="BT90" s="168"/>
      <c r="BU90" s="168"/>
      <c r="BV90" s="166"/>
      <c r="BW90" s="183">
        <v>5</v>
      </c>
      <c r="BX90" s="169">
        <v>0</v>
      </c>
      <c r="BY90" s="184"/>
      <c r="CA90" s="185">
        <v>1.6</v>
      </c>
      <c r="CB90" s="232" t="s">
        <v>426</v>
      </c>
      <c r="CC90" s="187"/>
      <c r="CD90" s="188">
        <v>0.9</v>
      </c>
      <c r="CE90" s="233" t="s">
        <v>426</v>
      </c>
      <c r="CF90" s="190"/>
      <c r="CG90" s="191">
        <v>1.8</v>
      </c>
      <c r="CH90" s="234" t="s">
        <v>426</v>
      </c>
      <c r="CI90" s="190"/>
      <c r="CJ90" s="235">
        <v>1.5</v>
      </c>
      <c r="CL90" s="236"/>
      <c r="CM90" s="237"/>
      <c r="CN90" s="238"/>
      <c r="CO90">
        <v>0</v>
      </c>
      <c r="CP90" s="239"/>
      <c r="CQ90" s="240"/>
      <c r="CR90" s="240"/>
      <c r="CS90" s="240"/>
      <c r="CT90" s="241"/>
      <c r="CU90" s="242">
        <v>0</v>
      </c>
      <c r="CW90" s="243"/>
      <c r="CX90" s="244">
        <v>0</v>
      </c>
      <c r="CY90" s="202">
        <v>0</v>
      </c>
      <c r="CZ90" s="245">
        <v>0</v>
      </c>
      <c r="DA90" s="204"/>
      <c r="DB90" s="243"/>
      <c r="DC90" s="244">
        <v>0</v>
      </c>
      <c r="DD90" s="202">
        <v>0</v>
      </c>
      <c r="DE90" s="246">
        <v>0</v>
      </c>
      <c r="DF90" s="190"/>
      <c r="DG90" s="243"/>
      <c r="DH90" s="202">
        <v>0</v>
      </c>
      <c r="DI90" s="202">
        <v>0</v>
      </c>
      <c r="DJ90" s="246">
        <v>0</v>
      </c>
      <c r="DK90" s="209"/>
      <c r="DL90" s="247"/>
      <c r="DM90" s="248"/>
      <c r="DN90" s="248"/>
      <c r="DO90" s="249"/>
      <c r="DR90" s="250">
        <v>2.7</v>
      </c>
      <c r="DS90" s="397">
        <v>1.6</v>
      </c>
      <c r="DT90" s="397"/>
      <c r="DU90" s="398"/>
      <c r="DV90" s="391"/>
      <c r="DW90" s="253">
        <v>2.2000000000000002</v>
      </c>
      <c r="DX90" s="399">
        <v>0.9</v>
      </c>
      <c r="DY90" s="399"/>
      <c r="DZ90" s="400"/>
      <c r="EA90" s="391"/>
      <c r="EB90" s="401">
        <v>1.9</v>
      </c>
      <c r="EC90" s="402">
        <v>1.8</v>
      </c>
      <c r="ED90" s="402"/>
      <c r="EE90" s="403"/>
    </row>
    <row r="91" spans="1:135" x14ac:dyDescent="0.3">
      <c r="A91" s="20">
        <f t="shared" si="2"/>
        <v>60431</v>
      </c>
      <c r="B91" s="456" t="s">
        <v>169</v>
      </c>
      <c r="C91" s="457" t="s">
        <v>334</v>
      </c>
      <c r="D91" s="457" t="s">
        <v>90</v>
      </c>
      <c r="E91" s="457">
        <v>0</v>
      </c>
      <c r="F91" s="223">
        <v>1</v>
      </c>
      <c r="G91" s="183">
        <v>3.5</v>
      </c>
      <c r="H91" s="183">
        <v>5</v>
      </c>
      <c r="I91" s="183">
        <v>1</v>
      </c>
      <c r="J91" s="183">
        <v>1</v>
      </c>
      <c r="K91" s="183"/>
      <c r="L91" s="183"/>
      <c r="M91" s="183"/>
      <c r="N91" s="183"/>
      <c r="O91" s="224"/>
      <c r="P91" s="167">
        <v>0</v>
      </c>
      <c r="Q91" s="223">
        <v>1</v>
      </c>
      <c r="R91" s="225">
        <v>1</v>
      </c>
      <c r="S91" s="225">
        <v>1</v>
      </c>
      <c r="T91" s="168">
        <v>1</v>
      </c>
      <c r="U91" s="168"/>
      <c r="V91" s="168"/>
      <c r="W91" s="166"/>
      <c r="X91" s="183">
        <v>5</v>
      </c>
      <c r="Y91" s="169">
        <v>0</v>
      </c>
      <c r="Z91" s="170"/>
      <c r="AB91" s="223">
        <v>2.5</v>
      </c>
      <c r="AC91" s="183">
        <v>4</v>
      </c>
      <c r="AD91" s="183">
        <v>2</v>
      </c>
      <c r="AE91" s="183"/>
      <c r="AF91" s="183"/>
      <c r="AG91" s="183"/>
      <c r="AH91" s="183"/>
      <c r="AI91" s="183"/>
      <c r="AJ91" s="183"/>
      <c r="AK91" s="226"/>
      <c r="AL91" s="227"/>
      <c r="AM91" s="223">
        <v>0</v>
      </c>
      <c r="AN91" s="225"/>
      <c r="AO91" s="225"/>
      <c r="AP91" s="168"/>
      <c r="AQ91" s="168"/>
      <c r="AR91" s="168"/>
      <c r="AS91" s="166"/>
      <c r="AT91" s="183">
        <v>5</v>
      </c>
      <c r="AU91" s="169">
        <v>0</v>
      </c>
      <c r="AV91" s="173"/>
      <c r="AX91" s="228"/>
      <c r="AY91" s="229"/>
      <c r="AZ91" s="229"/>
      <c r="BA91" s="229"/>
      <c r="BB91" s="229"/>
      <c r="BC91" s="230"/>
      <c r="BE91" s="231">
        <v>1</v>
      </c>
      <c r="BF91" s="183">
        <v>1</v>
      </c>
      <c r="BG91" s="183">
        <v>1</v>
      </c>
      <c r="BH91" s="183"/>
      <c r="BI91" s="183"/>
      <c r="BJ91" s="183"/>
      <c r="BK91" s="183"/>
      <c r="BL91" s="183"/>
      <c r="BM91" s="183"/>
      <c r="BN91" s="226"/>
      <c r="BO91" s="227"/>
      <c r="BP91" s="223">
        <v>1</v>
      </c>
      <c r="BQ91" s="225">
        <v>1</v>
      </c>
      <c r="BR91" s="225">
        <v>3.8</v>
      </c>
      <c r="BS91" s="168"/>
      <c r="BT91" s="168"/>
      <c r="BU91" s="168"/>
      <c r="BV91" s="166"/>
      <c r="BW91" s="183">
        <v>5</v>
      </c>
      <c r="BX91" s="169">
        <v>0</v>
      </c>
      <c r="BY91" s="184"/>
      <c r="CA91" s="185">
        <v>2</v>
      </c>
      <c r="CB91" s="232" t="s">
        <v>426</v>
      </c>
      <c r="CC91" s="187"/>
      <c r="CD91" s="188">
        <v>1.6</v>
      </c>
      <c r="CE91" s="233" t="s">
        <v>426</v>
      </c>
      <c r="CF91" s="190"/>
      <c r="CG91" s="191">
        <v>1.7</v>
      </c>
      <c r="CH91" s="234" t="s">
        <v>426</v>
      </c>
      <c r="CI91" s="190"/>
      <c r="CJ91" s="235">
        <v>1.9</v>
      </c>
      <c r="CL91" s="236"/>
      <c r="CM91" s="237"/>
      <c r="CN91" s="238"/>
      <c r="CO91">
        <v>0</v>
      </c>
      <c r="CP91" s="239"/>
      <c r="CQ91" s="240"/>
      <c r="CR91" s="240"/>
      <c r="CS91" s="240"/>
      <c r="CT91" s="241"/>
      <c r="CU91" s="242">
        <v>0</v>
      </c>
      <c r="CW91" s="243"/>
      <c r="CX91" s="244">
        <v>0</v>
      </c>
      <c r="CY91" s="202">
        <v>0</v>
      </c>
      <c r="CZ91" s="245">
        <v>0</v>
      </c>
      <c r="DA91" s="204"/>
      <c r="DB91" s="243"/>
      <c r="DC91" s="244">
        <v>0</v>
      </c>
      <c r="DD91" s="202">
        <v>0</v>
      </c>
      <c r="DE91" s="246">
        <v>0</v>
      </c>
      <c r="DF91" s="190"/>
      <c r="DG91" s="243"/>
      <c r="DH91" s="202">
        <v>0</v>
      </c>
      <c r="DI91" s="202">
        <v>0</v>
      </c>
      <c r="DJ91" s="246">
        <v>0</v>
      </c>
      <c r="DK91" s="209"/>
      <c r="DL91" s="247"/>
      <c r="DM91" s="248"/>
      <c r="DN91" s="248"/>
      <c r="DO91" s="249"/>
      <c r="DR91" s="250">
        <v>3</v>
      </c>
      <c r="DS91" s="397">
        <v>2</v>
      </c>
      <c r="DT91" s="397"/>
      <c r="DU91" s="398"/>
      <c r="DV91" s="391"/>
      <c r="DW91" s="253">
        <v>2.7</v>
      </c>
      <c r="DX91" s="399">
        <v>1.6</v>
      </c>
      <c r="DY91" s="399"/>
      <c r="DZ91" s="400"/>
      <c r="EA91" s="391"/>
      <c r="EB91" s="401">
        <v>2.5</v>
      </c>
      <c r="EC91" s="402">
        <v>1.7</v>
      </c>
      <c r="ED91" s="402"/>
      <c r="EE91" s="403"/>
    </row>
    <row r="92" spans="1:135" x14ac:dyDescent="0.3">
      <c r="A92" s="20">
        <f t="shared" si="2"/>
        <v>60432</v>
      </c>
      <c r="B92" s="456" t="s">
        <v>335</v>
      </c>
      <c r="C92" s="457" t="s">
        <v>296</v>
      </c>
      <c r="D92" s="457" t="s">
        <v>336</v>
      </c>
      <c r="E92" s="457">
        <v>0</v>
      </c>
      <c r="F92" s="266">
        <v>5</v>
      </c>
      <c r="G92" s="268">
        <v>3.5</v>
      </c>
      <c r="H92" s="268">
        <v>5</v>
      </c>
      <c r="I92" s="268">
        <v>1</v>
      </c>
      <c r="J92" s="268">
        <v>2</v>
      </c>
      <c r="K92" s="268"/>
      <c r="L92" s="268"/>
      <c r="M92" s="268"/>
      <c r="N92" s="268"/>
      <c r="O92" s="224"/>
      <c r="P92" s="167">
        <v>0</v>
      </c>
      <c r="Q92" s="266">
        <v>4.3</v>
      </c>
      <c r="R92" s="269">
        <v>3.5</v>
      </c>
      <c r="S92" s="269">
        <v>1</v>
      </c>
      <c r="T92" s="169">
        <v>1</v>
      </c>
      <c r="U92" s="169"/>
      <c r="V92" s="169"/>
      <c r="W92" s="166"/>
      <c r="X92" s="183">
        <v>5</v>
      </c>
      <c r="Y92" s="169">
        <v>0</v>
      </c>
      <c r="Z92" s="170"/>
      <c r="AB92" s="266">
        <v>1</v>
      </c>
      <c r="AC92" s="268">
        <v>5</v>
      </c>
      <c r="AD92" s="268">
        <v>5</v>
      </c>
      <c r="AE92" s="268"/>
      <c r="AF92" s="268"/>
      <c r="AG92" s="268"/>
      <c r="AH92" s="268"/>
      <c r="AI92" s="268"/>
      <c r="AJ92" s="268"/>
      <c r="AK92" s="226"/>
      <c r="AL92" s="227"/>
      <c r="AM92" s="223">
        <v>0</v>
      </c>
      <c r="AN92" s="269"/>
      <c r="AO92" s="269"/>
      <c r="AP92" s="169"/>
      <c r="AQ92" s="169"/>
      <c r="AR92" s="169"/>
      <c r="AS92" s="166"/>
      <c r="AT92" s="183">
        <v>5</v>
      </c>
      <c r="AU92" s="169">
        <v>0</v>
      </c>
      <c r="AV92" s="173"/>
      <c r="AX92" s="228"/>
      <c r="AY92" s="229"/>
      <c r="AZ92" s="229"/>
      <c r="BA92" s="229"/>
      <c r="BB92" s="229"/>
      <c r="BC92" s="230"/>
      <c r="BE92" s="270">
        <v>5</v>
      </c>
      <c r="BF92" s="268">
        <v>5</v>
      </c>
      <c r="BG92" s="268">
        <v>1</v>
      </c>
      <c r="BH92" s="268"/>
      <c r="BI92" s="268"/>
      <c r="BJ92" s="268"/>
      <c r="BK92" s="268"/>
      <c r="BL92" s="268"/>
      <c r="BM92" s="268"/>
      <c r="BN92" s="226"/>
      <c r="BO92" s="227"/>
      <c r="BP92" s="223">
        <v>4</v>
      </c>
      <c r="BQ92" s="269">
        <v>1</v>
      </c>
      <c r="BR92" s="269">
        <v>1</v>
      </c>
      <c r="BS92" s="169"/>
      <c r="BT92" s="169"/>
      <c r="BU92" s="169"/>
      <c r="BV92" s="166"/>
      <c r="BW92" s="183">
        <v>5</v>
      </c>
      <c r="BX92" s="169">
        <v>0</v>
      </c>
      <c r="BY92" s="184"/>
      <c r="CA92" s="185">
        <v>3.1</v>
      </c>
      <c r="CB92" s="232" t="s">
        <v>424</v>
      </c>
      <c r="CC92" s="187"/>
      <c r="CD92" s="188">
        <v>2</v>
      </c>
      <c r="CE92" s="233" t="s">
        <v>426</v>
      </c>
      <c r="CF92" s="190"/>
      <c r="CG92" s="191">
        <v>2.8</v>
      </c>
      <c r="CH92" s="234" t="s">
        <v>426</v>
      </c>
      <c r="CI92" s="190"/>
      <c r="CJ92" s="235">
        <v>2.8</v>
      </c>
      <c r="CL92" s="236"/>
      <c r="CM92" s="237"/>
      <c r="CN92" s="238"/>
      <c r="CO92">
        <v>0</v>
      </c>
      <c r="CP92" s="239"/>
      <c r="CQ92" s="240"/>
      <c r="CR92" s="240"/>
      <c r="CS92" s="240"/>
      <c r="CT92" s="241"/>
      <c r="CU92" s="242">
        <v>0</v>
      </c>
      <c r="CW92" s="243"/>
      <c r="CX92" s="244">
        <v>0</v>
      </c>
      <c r="CY92" s="202">
        <v>0</v>
      </c>
      <c r="CZ92" s="245">
        <v>0</v>
      </c>
      <c r="DA92" s="204"/>
      <c r="DB92" s="243"/>
      <c r="DC92" s="244">
        <v>0</v>
      </c>
      <c r="DD92" s="202">
        <v>0</v>
      </c>
      <c r="DE92" s="246">
        <v>0</v>
      </c>
      <c r="DF92" s="190"/>
      <c r="DG92" s="243"/>
      <c r="DH92" s="202">
        <v>0</v>
      </c>
      <c r="DI92" s="202">
        <v>0</v>
      </c>
      <c r="DJ92" s="246">
        <v>0</v>
      </c>
      <c r="DK92" s="209"/>
      <c r="DL92" s="247"/>
      <c r="DM92" s="248"/>
      <c r="DN92" s="248"/>
      <c r="DO92" s="249"/>
      <c r="DR92" s="250">
        <v>3.4</v>
      </c>
      <c r="DS92" s="397">
        <v>3.1</v>
      </c>
      <c r="DT92" s="397"/>
      <c r="DU92" s="398"/>
      <c r="DV92" s="391"/>
      <c r="DW92" s="253">
        <v>2.6</v>
      </c>
      <c r="DX92" s="399">
        <v>2</v>
      </c>
      <c r="DY92" s="399"/>
      <c r="DZ92" s="400"/>
      <c r="EA92" s="391"/>
      <c r="EB92" s="401">
        <v>2.7</v>
      </c>
      <c r="EC92" s="402">
        <v>2.8</v>
      </c>
      <c r="ED92" s="402"/>
      <c r="EE92" s="403"/>
    </row>
    <row r="93" spans="1:135" x14ac:dyDescent="0.3">
      <c r="A93" s="20">
        <f t="shared" si="2"/>
        <v>60433</v>
      </c>
      <c r="B93" s="456" t="s">
        <v>337</v>
      </c>
      <c r="C93" s="457" t="s">
        <v>87</v>
      </c>
      <c r="D93" s="457" t="s">
        <v>338</v>
      </c>
      <c r="E93" s="457" t="s">
        <v>128</v>
      </c>
      <c r="F93" s="223">
        <v>1</v>
      </c>
      <c r="G93" s="183">
        <v>1</v>
      </c>
      <c r="H93" s="183">
        <v>2</v>
      </c>
      <c r="I93" s="183">
        <v>1</v>
      </c>
      <c r="J93" s="183">
        <v>1</v>
      </c>
      <c r="K93" s="183"/>
      <c r="L93" s="183"/>
      <c r="M93" s="183"/>
      <c r="N93" s="183"/>
      <c r="O93" s="224"/>
      <c r="P93" s="167">
        <v>0</v>
      </c>
      <c r="Q93" s="223">
        <v>1</v>
      </c>
      <c r="R93" s="225">
        <v>1</v>
      </c>
      <c r="S93" s="225">
        <v>1</v>
      </c>
      <c r="T93" s="168">
        <v>2.8</v>
      </c>
      <c r="U93" s="168"/>
      <c r="V93" s="168"/>
      <c r="W93" s="166"/>
      <c r="X93" s="183">
        <v>5</v>
      </c>
      <c r="Y93" s="169">
        <v>0</v>
      </c>
      <c r="Z93" s="170"/>
      <c r="AB93" s="223">
        <v>1</v>
      </c>
      <c r="AC93" s="183">
        <v>1</v>
      </c>
      <c r="AD93" s="183">
        <v>1</v>
      </c>
      <c r="AE93" s="183"/>
      <c r="AF93" s="183"/>
      <c r="AG93" s="183"/>
      <c r="AH93" s="183"/>
      <c r="AI93" s="183"/>
      <c r="AJ93" s="183"/>
      <c r="AK93" s="226"/>
      <c r="AL93" s="227"/>
      <c r="AM93" s="223">
        <v>0</v>
      </c>
      <c r="AN93" s="225"/>
      <c r="AO93" s="225"/>
      <c r="AP93" s="168"/>
      <c r="AQ93" s="168"/>
      <c r="AR93" s="168"/>
      <c r="AS93" s="166"/>
      <c r="AT93" s="183">
        <v>5</v>
      </c>
      <c r="AU93" s="169">
        <v>0</v>
      </c>
      <c r="AV93" s="173"/>
      <c r="AX93" s="228"/>
      <c r="AY93" s="229"/>
      <c r="AZ93" s="229"/>
      <c r="BA93" s="229"/>
      <c r="BB93" s="229"/>
      <c r="BC93" s="230"/>
      <c r="BE93" s="231">
        <v>1</v>
      </c>
      <c r="BF93" s="183">
        <v>4</v>
      </c>
      <c r="BG93" s="183">
        <v>1</v>
      </c>
      <c r="BH93" s="183"/>
      <c r="BI93" s="183"/>
      <c r="BJ93" s="183"/>
      <c r="BK93" s="183"/>
      <c r="BL93" s="183"/>
      <c r="BM93" s="183"/>
      <c r="BN93" s="226"/>
      <c r="BO93" s="227"/>
      <c r="BP93" s="223">
        <v>1</v>
      </c>
      <c r="BQ93" s="225">
        <v>1</v>
      </c>
      <c r="BR93" s="225">
        <v>1.5</v>
      </c>
      <c r="BS93" s="168"/>
      <c r="BT93" s="168"/>
      <c r="BU93" s="168"/>
      <c r="BV93" s="166"/>
      <c r="BW93" s="183">
        <v>5</v>
      </c>
      <c r="BX93" s="169">
        <v>0</v>
      </c>
      <c r="BY93" s="184"/>
      <c r="CA93" s="185">
        <v>1.7</v>
      </c>
      <c r="CB93" s="232" t="s">
        <v>426</v>
      </c>
      <c r="CC93" s="187"/>
      <c r="CD93" s="188">
        <v>0.9</v>
      </c>
      <c r="CE93" s="233" t="s">
        <v>426</v>
      </c>
      <c r="CF93" s="190"/>
      <c r="CG93" s="191">
        <v>1.8</v>
      </c>
      <c r="CH93" s="234" t="s">
        <v>426</v>
      </c>
      <c r="CI93" s="190"/>
      <c r="CJ93" s="235">
        <v>1.5</v>
      </c>
      <c r="CL93" s="236"/>
      <c r="CM93" s="237"/>
      <c r="CN93" s="238"/>
      <c r="CO93">
        <v>0</v>
      </c>
      <c r="CP93" s="239"/>
      <c r="CQ93" s="240"/>
      <c r="CR93" s="240"/>
      <c r="CS93" s="240"/>
      <c r="CT93" s="241"/>
      <c r="CU93" s="242">
        <v>0</v>
      </c>
      <c r="CW93" s="243"/>
      <c r="CX93" s="244">
        <v>0</v>
      </c>
      <c r="CY93" s="202">
        <v>0</v>
      </c>
      <c r="CZ93" s="245">
        <v>0</v>
      </c>
      <c r="DA93" s="204"/>
      <c r="DB93" s="243"/>
      <c r="DC93" s="244">
        <v>0</v>
      </c>
      <c r="DD93" s="202">
        <v>0</v>
      </c>
      <c r="DE93" s="246">
        <v>0</v>
      </c>
      <c r="DF93" s="190"/>
      <c r="DG93" s="243"/>
      <c r="DH93" s="202">
        <v>0</v>
      </c>
      <c r="DI93" s="202">
        <v>0</v>
      </c>
      <c r="DJ93" s="246">
        <v>0</v>
      </c>
      <c r="DK93" s="209"/>
      <c r="DL93" s="247"/>
      <c r="DM93" s="248"/>
      <c r="DN93" s="248"/>
      <c r="DO93" s="249"/>
      <c r="DR93" s="250">
        <v>3.3</v>
      </c>
      <c r="DS93" s="397">
        <v>1.7</v>
      </c>
      <c r="DT93" s="397"/>
      <c r="DU93" s="398"/>
      <c r="DV93" s="391"/>
      <c r="DW93" s="253">
        <v>2.4</v>
      </c>
      <c r="DX93" s="399">
        <v>0.9</v>
      </c>
      <c r="DY93" s="399"/>
      <c r="DZ93" s="400"/>
      <c r="EA93" s="391"/>
      <c r="EB93" s="401">
        <v>3</v>
      </c>
      <c r="EC93" s="402">
        <v>1.8</v>
      </c>
      <c r="ED93" s="402"/>
      <c r="EE93" s="403"/>
    </row>
    <row r="94" spans="1:135" x14ac:dyDescent="0.3">
      <c r="A94" s="20">
        <f t="shared" si="2"/>
        <v>60434</v>
      </c>
      <c r="B94" s="456" t="s">
        <v>339</v>
      </c>
      <c r="C94" s="457" t="s">
        <v>36</v>
      </c>
      <c r="D94" s="457" t="s">
        <v>88</v>
      </c>
      <c r="E94" s="457">
        <v>0</v>
      </c>
      <c r="F94" s="223">
        <v>5</v>
      </c>
      <c r="G94" s="183">
        <v>3.5</v>
      </c>
      <c r="H94" s="183">
        <v>2</v>
      </c>
      <c r="I94" s="183">
        <v>1</v>
      </c>
      <c r="J94" s="183">
        <v>1</v>
      </c>
      <c r="K94" s="183"/>
      <c r="L94" s="272"/>
      <c r="M94" s="183"/>
      <c r="N94" s="183"/>
      <c r="O94" s="224"/>
      <c r="P94" s="167">
        <v>0</v>
      </c>
      <c r="Q94" s="223">
        <v>4.7</v>
      </c>
      <c r="R94" s="225">
        <v>3</v>
      </c>
      <c r="S94" s="225">
        <v>3.5</v>
      </c>
      <c r="T94" s="168">
        <v>1</v>
      </c>
      <c r="U94" s="168"/>
      <c r="V94" s="168"/>
      <c r="W94" s="166"/>
      <c r="X94" s="183">
        <v>5</v>
      </c>
      <c r="Y94" s="169">
        <v>0</v>
      </c>
      <c r="Z94" s="170"/>
      <c r="AB94" s="223">
        <v>4</v>
      </c>
      <c r="AC94" s="183">
        <v>4.5</v>
      </c>
      <c r="AD94" s="183">
        <v>5</v>
      </c>
      <c r="AE94" s="183"/>
      <c r="AF94" s="183"/>
      <c r="AG94" s="183"/>
      <c r="AH94" s="183"/>
      <c r="AI94" s="183"/>
      <c r="AJ94" s="183"/>
      <c r="AK94" s="226"/>
      <c r="AL94" s="227"/>
      <c r="AM94" s="223">
        <v>0</v>
      </c>
      <c r="AN94" s="225"/>
      <c r="AO94" s="225"/>
      <c r="AP94" s="168"/>
      <c r="AQ94" s="168"/>
      <c r="AR94" s="168"/>
      <c r="AS94" s="166"/>
      <c r="AT94" s="183">
        <v>5</v>
      </c>
      <c r="AU94" s="169">
        <v>0</v>
      </c>
      <c r="AV94" s="173"/>
      <c r="AX94" s="228"/>
      <c r="AY94" s="229"/>
      <c r="AZ94" s="229"/>
      <c r="BA94" s="229"/>
      <c r="BB94" s="229"/>
      <c r="BC94" s="230"/>
      <c r="BE94" s="231">
        <v>3.5</v>
      </c>
      <c r="BF94" s="183">
        <v>5</v>
      </c>
      <c r="BG94" s="183">
        <v>1</v>
      </c>
      <c r="BH94" s="183"/>
      <c r="BI94" s="183"/>
      <c r="BJ94" s="183"/>
      <c r="BK94" s="183"/>
      <c r="BL94" s="183"/>
      <c r="BM94" s="183"/>
      <c r="BN94" s="226"/>
      <c r="BO94" s="227"/>
      <c r="BP94" s="223">
        <v>3.2</v>
      </c>
      <c r="BQ94" s="225">
        <v>3.5</v>
      </c>
      <c r="BR94" s="225">
        <v>3</v>
      </c>
      <c r="BS94" s="168"/>
      <c r="BT94" s="168"/>
      <c r="BU94" s="168"/>
      <c r="BV94" s="166"/>
      <c r="BW94" s="183">
        <v>5</v>
      </c>
      <c r="BX94" s="169">
        <v>0</v>
      </c>
      <c r="BY94" s="184"/>
      <c r="CA94" s="185">
        <v>3</v>
      </c>
      <c r="CB94" s="232" t="s">
        <v>426</v>
      </c>
      <c r="CC94" s="187"/>
      <c r="CD94" s="188">
        <v>2.2999999999999998</v>
      </c>
      <c r="CE94" s="233" t="s">
        <v>426</v>
      </c>
      <c r="CF94" s="190"/>
      <c r="CG94" s="191">
        <v>3.1</v>
      </c>
      <c r="CH94" s="234" t="s">
        <v>430</v>
      </c>
      <c r="CI94" s="190"/>
      <c r="CJ94" s="235">
        <v>2.9</v>
      </c>
      <c r="CL94" s="236"/>
      <c r="CM94" s="237"/>
      <c r="CN94" s="238"/>
      <c r="CO94">
        <v>0</v>
      </c>
      <c r="CP94" s="239"/>
      <c r="CQ94" s="240"/>
      <c r="CR94" s="240"/>
      <c r="CS94" s="240"/>
      <c r="CT94" s="241"/>
      <c r="CU94" s="242">
        <v>0</v>
      </c>
      <c r="CW94" s="243"/>
      <c r="CX94" s="244">
        <v>0</v>
      </c>
      <c r="CY94" s="202">
        <v>0</v>
      </c>
      <c r="CZ94" s="245">
        <v>0</v>
      </c>
      <c r="DA94" s="204"/>
      <c r="DB94" s="243"/>
      <c r="DC94" s="244">
        <v>0</v>
      </c>
      <c r="DD94" s="202">
        <v>0</v>
      </c>
      <c r="DE94" s="246">
        <v>0</v>
      </c>
      <c r="DF94" s="190"/>
      <c r="DG94" s="243"/>
      <c r="DH94" s="202">
        <v>0</v>
      </c>
      <c r="DI94" s="202">
        <v>0</v>
      </c>
      <c r="DJ94" s="246">
        <v>0</v>
      </c>
      <c r="DK94" s="209"/>
      <c r="DL94" s="247"/>
      <c r="DM94" s="248"/>
      <c r="DN94" s="248"/>
      <c r="DO94" s="249"/>
      <c r="DR94" s="250">
        <v>3.5</v>
      </c>
      <c r="DS94" s="397">
        <v>3</v>
      </c>
      <c r="DT94" s="397"/>
      <c r="DU94" s="398"/>
      <c r="DV94" s="391"/>
      <c r="DW94" s="253">
        <v>4</v>
      </c>
      <c r="DX94" s="399">
        <v>2.2999999999999998</v>
      </c>
      <c r="DY94" s="399"/>
      <c r="DZ94" s="400"/>
      <c r="EA94" s="391"/>
      <c r="EB94" s="401">
        <v>3.7</v>
      </c>
      <c r="EC94" s="402">
        <v>3.1</v>
      </c>
      <c r="ED94" s="402"/>
      <c r="EE94" s="403"/>
    </row>
    <row r="95" spans="1:135" x14ac:dyDescent="0.3">
      <c r="A95" s="20">
        <f t="shared" si="2"/>
        <v>60435</v>
      </c>
      <c r="B95" s="456" t="s">
        <v>41</v>
      </c>
      <c r="C95" s="457" t="s">
        <v>41</v>
      </c>
      <c r="D95" s="457" t="s">
        <v>340</v>
      </c>
      <c r="E95" s="457">
        <v>0</v>
      </c>
      <c r="F95" s="223">
        <v>1</v>
      </c>
      <c r="G95" s="183">
        <v>3.5</v>
      </c>
      <c r="H95" s="183">
        <v>2</v>
      </c>
      <c r="I95" s="183">
        <v>1</v>
      </c>
      <c r="J95" s="183">
        <v>3</v>
      </c>
      <c r="K95" s="183"/>
      <c r="L95" s="183"/>
      <c r="M95" s="183"/>
      <c r="N95" s="183"/>
      <c r="O95" s="224"/>
      <c r="P95" s="167">
        <v>0</v>
      </c>
      <c r="Q95" s="223">
        <v>3</v>
      </c>
      <c r="R95" s="225">
        <v>1</v>
      </c>
      <c r="S95" s="225">
        <v>1</v>
      </c>
      <c r="T95" s="168">
        <v>1</v>
      </c>
      <c r="U95" s="168"/>
      <c r="V95" s="168"/>
      <c r="W95" s="166"/>
      <c r="X95" s="183">
        <v>5</v>
      </c>
      <c r="Y95" s="169">
        <v>0</v>
      </c>
      <c r="Z95" s="170"/>
      <c r="AB95" s="223">
        <v>2.5</v>
      </c>
      <c r="AC95" s="183">
        <v>1</v>
      </c>
      <c r="AD95" s="183">
        <v>1</v>
      </c>
      <c r="AE95" s="183"/>
      <c r="AF95" s="183"/>
      <c r="AG95" s="183"/>
      <c r="AH95" s="183"/>
      <c r="AI95" s="183"/>
      <c r="AJ95" s="183"/>
      <c r="AK95" s="226"/>
      <c r="AL95" s="227"/>
      <c r="AM95" s="223">
        <v>0</v>
      </c>
      <c r="AN95" s="225"/>
      <c r="AO95" s="225"/>
      <c r="AP95" s="168"/>
      <c r="AQ95" s="168"/>
      <c r="AR95" s="168"/>
      <c r="AS95" s="166"/>
      <c r="AT95" s="183">
        <v>5</v>
      </c>
      <c r="AU95" s="169">
        <v>0</v>
      </c>
      <c r="AV95" s="173"/>
      <c r="AX95" s="228"/>
      <c r="AY95" s="229"/>
      <c r="AZ95" s="229"/>
      <c r="BA95" s="229"/>
      <c r="BB95" s="229"/>
      <c r="BC95" s="230"/>
      <c r="BE95" s="231">
        <v>2.5</v>
      </c>
      <c r="BF95" s="183">
        <v>3.5</v>
      </c>
      <c r="BG95" s="183">
        <v>1</v>
      </c>
      <c r="BH95" s="183"/>
      <c r="BI95" s="183"/>
      <c r="BJ95" s="183"/>
      <c r="BK95" s="183"/>
      <c r="BL95" s="183"/>
      <c r="BM95" s="183"/>
      <c r="BN95" s="226"/>
      <c r="BO95" s="227"/>
      <c r="BP95" s="223">
        <v>1</v>
      </c>
      <c r="BQ95" s="225">
        <v>1</v>
      </c>
      <c r="BR95" s="225">
        <v>1</v>
      </c>
      <c r="BS95" s="168"/>
      <c r="BT95" s="168"/>
      <c r="BU95" s="168"/>
      <c r="BV95" s="166"/>
      <c r="BW95" s="183">
        <v>5</v>
      </c>
      <c r="BX95" s="169">
        <v>0</v>
      </c>
      <c r="BY95" s="184"/>
      <c r="CA95" s="185">
        <v>2.1</v>
      </c>
      <c r="CB95" s="232" t="s">
        <v>426</v>
      </c>
      <c r="CC95" s="187"/>
      <c r="CD95" s="188">
        <v>1.1000000000000001</v>
      </c>
      <c r="CE95" s="233" t="s">
        <v>426</v>
      </c>
      <c r="CF95" s="190"/>
      <c r="CG95" s="191">
        <v>1.8</v>
      </c>
      <c r="CH95" s="234" t="s">
        <v>426</v>
      </c>
      <c r="CI95" s="190"/>
      <c r="CJ95" s="235">
        <v>1.9</v>
      </c>
      <c r="CL95" s="236"/>
      <c r="CM95" s="237"/>
      <c r="CN95" s="238"/>
      <c r="CO95">
        <v>0</v>
      </c>
      <c r="CP95" s="239"/>
      <c r="CQ95" s="240"/>
      <c r="CR95" s="240"/>
      <c r="CS95" s="240"/>
      <c r="CT95" s="241"/>
      <c r="CU95" s="242">
        <v>0</v>
      </c>
      <c r="CW95" s="243"/>
      <c r="CX95" s="244">
        <v>0</v>
      </c>
      <c r="CY95" s="202">
        <v>0</v>
      </c>
      <c r="CZ95" s="245">
        <v>0</v>
      </c>
      <c r="DA95" s="204"/>
      <c r="DB95" s="243"/>
      <c r="DC95" s="244">
        <v>0</v>
      </c>
      <c r="DD95" s="202">
        <v>0</v>
      </c>
      <c r="DE95" s="246">
        <v>0</v>
      </c>
      <c r="DF95" s="190"/>
      <c r="DG95" s="243"/>
      <c r="DH95" s="202">
        <v>0</v>
      </c>
      <c r="DI95" s="202">
        <v>0</v>
      </c>
      <c r="DJ95" s="246">
        <v>0</v>
      </c>
      <c r="DK95" s="209"/>
      <c r="DL95" s="247"/>
      <c r="DM95" s="248"/>
      <c r="DN95" s="248"/>
      <c r="DO95" s="249"/>
      <c r="DR95" s="250">
        <v>2.8</v>
      </c>
      <c r="DS95" s="397">
        <v>2.1</v>
      </c>
      <c r="DT95" s="397"/>
      <c r="DU95" s="398"/>
      <c r="DV95" s="391"/>
      <c r="DW95" s="253">
        <v>2</v>
      </c>
      <c r="DX95" s="399">
        <v>1.1000000000000001</v>
      </c>
      <c r="DY95" s="399"/>
      <c r="DZ95" s="400"/>
      <c r="EA95" s="391"/>
      <c r="EB95" s="401">
        <v>2.6</v>
      </c>
      <c r="EC95" s="402">
        <v>1.8</v>
      </c>
      <c r="ED95" s="402"/>
      <c r="EE95" s="403"/>
    </row>
    <row r="96" spans="1:135" x14ac:dyDescent="0.3">
      <c r="A96" s="20">
        <f t="shared" si="2"/>
        <v>60436</v>
      </c>
      <c r="B96" s="456" t="s">
        <v>466</v>
      </c>
      <c r="C96" s="457" t="s">
        <v>95</v>
      </c>
      <c r="D96" s="457" t="s">
        <v>102</v>
      </c>
      <c r="E96" s="457" t="s">
        <v>467</v>
      </c>
      <c r="F96" s="223">
        <v>1</v>
      </c>
      <c r="G96" s="183">
        <v>1</v>
      </c>
      <c r="H96" s="183">
        <v>3</v>
      </c>
      <c r="I96" s="183">
        <v>1</v>
      </c>
      <c r="J96" s="183">
        <v>1</v>
      </c>
      <c r="K96" s="183"/>
      <c r="L96" s="183"/>
      <c r="M96" s="183"/>
      <c r="N96" s="183"/>
      <c r="O96" s="224"/>
      <c r="P96" s="167">
        <v>0</v>
      </c>
      <c r="Q96" s="223">
        <v>1</v>
      </c>
      <c r="R96" s="225">
        <v>1</v>
      </c>
      <c r="S96" s="225">
        <v>1</v>
      </c>
      <c r="T96" s="168">
        <v>1</v>
      </c>
      <c r="U96" s="168"/>
      <c r="V96" s="168"/>
      <c r="W96" s="166"/>
      <c r="X96" s="183">
        <v>5</v>
      </c>
      <c r="Y96" s="169">
        <v>0</v>
      </c>
      <c r="Z96" s="170"/>
      <c r="AB96" s="223">
        <v>1</v>
      </c>
      <c r="AC96" s="183">
        <v>1</v>
      </c>
      <c r="AD96" s="183">
        <v>1</v>
      </c>
      <c r="AE96" s="183"/>
      <c r="AF96" s="183"/>
      <c r="AG96" s="183"/>
      <c r="AH96" s="183"/>
      <c r="AI96" s="183"/>
      <c r="AJ96" s="183"/>
      <c r="AK96" s="226"/>
      <c r="AL96" s="227"/>
      <c r="AM96" s="223">
        <v>0</v>
      </c>
      <c r="AN96" s="225"/>
      <c r="AO96" s="225"/>
      <c r="AP96" s="168"/>
      <c r="AQ96" s="168"/>
      <c r="AR96" s="168"/>
      <c r="AS96" s="166"/>
      <c r="AT96" s="183">
        <v>5</v>
      </c>
      <c r="AU96" s="169">
        <v>0</v>
      </c>
      <c r="AV96" s="173"/>
      <c r="AX96" s="228"/>
      <c r="AY96" s="229"/>
      <c r="AZ96" s="229"/>
      <c r="BA96" s="229"/>
      <c r="BB96" s="229"/>
      <c r="BC96" s="230"/>
      <c r="BE96" s="231">
        <v>1</v>
      </c>
      <c r="BF96" s="183">
        <v>5</v>
      </c>
      <c r="BG96" s="183">
        <v>1</v>
      </c>
      <c r="BH96" s="183"/>
      <c r="BI96" s="183"/>
      <c r="BJ96" s="183"/>
      <c r="BK96" s="183"/>
      <c r="BL96" s="183"/>
      <c r="BM96" s="183"/>
      <c r="BN96" s="226"/>
      <c r="BO96" s="227"/>
      <c r="BP96" s="223">
        <v>1</v>
      </c>
      <c r="BQ96" s="225">
        <v>1</v>
      </c>
      <c r="BR96" s="225">
        <v>1</v>
      </c>
      <c r="BS96" s="168"/>
      <c r="BT96" s="168"/>
      <c r="BU96" s="168"/>
      <c r="BV96" s="166"/>
      <c r="BW96" s="183">
        <v>5</v>
      </c>
      <c r="BX96" s="169">
        <v>0</v>
      </c>
      <c r="BY96" s="184"/>
      <c r="CA96" s="185">
        <v>1.6</v>
      </c>
      <c r="CB96" s="232" t="s">
        <v>426</v>
      </c>
      <c r="CC96" s="187"/>
      <c r="CD96" s="188">
        <v>0.9</v>
      </c>
      <c r="CE96" s="233" t="s">
        <v>426</v>
      </c>
      <c r="CF96" s="190"/>
      <c r="CG96" s="191">
        <v>1.8</v>
      </c>
      <c r="CH96" s="234" t="s">
        <v>426</v>
      </c>
      <c r="CI96" s="190"/>
      <c r="CJ96" s="235">
        <v>1.5</v>
      </c>
      <c r="CL96" s="236"/>
      <c r="CM96" s="237"/>
      <c r="CN96" s="238"/>
      <c r="CO96">
        <v>0</v>
      </c>
      <c r="CP96" s="239"/>
      <c r="CQ96" s="240"/>
      <c r="CR96" s="240"/>
      <c r="CS96" s="240"/>
      <c r="CT96" s="241"/>
      <c r="CU96" s="242">
        <v>0</v>
      </c>
      <c r="CW96" s="243"/>
      <c r="CX96" s="244">
        <v>0</v>
      </c>
      <c r="CY96" s="202">
        <v>0</v>
      </c>
      <c r="CZ96" s="245">
        <v>0</v>
      </c>
      <c r="DA96" s="204"/>
      <c r="DB96" s="243"/>
      <c r="DC96" s="244">
        <v>0</v>
      </c>
      <c r="DD96" s="202">
        <v>0</v>
      </c>
      <c r="DE96" s="246">
        <v>0</v>
      </c>
      <c r="DF96" s="190"/>
      <c r="DG96" s="243"/>
      <c r="DH96" s="202">
        <v>0</v>
      </c>
      <c r="DI96" s="202">
        <v>0</v>
      </c>
      <c r="DJ96" s="246">
        <v>0</v>
      </c>
      <c r="DK96" s="209"/>
      <c r="DL96" s="247"/>
      <c r="DM96" s="248"/>
      <c r="DN96" s="248"/>
      <c r="DO96" s="249"/>
      <c r="DR96" s="250">
        <v>0.5</v>
      </c>
      <c r="DS96" s="397">
        <v>1.6</v>
      </c>
      <c r="DT96" s="397"/>
      <c r="DU96" s="398"/>
      <c r="DV96" s="391"/>
      <c r="DW96" s="253">
        <v>0.5</v>
      </c>
      <c r="DX96" s="399">
        <v>0.9</v>
      </c>
      <c r="DY96" s="399"/>
      <c r="DZ96" s="400"/>
      <c r="EA96" s="391"/>
      <c r="EB96" s="401">
        <v>0.5</v>
      </c>
      <c r="EC96" s="402">
        <v>1.8</v>
      </c>
      <c r="ED96" s="402"/>
      <c r="EE96" s="403"/>
    </row>
    <row r="97" spans="1:135" x14ac:dyDescent="0.3">
      <c r="A97" s="20">
        <f t="shared" si="2"/>
        <v>60437</v>
      </c>
      <c r="B97" s="456">
        <v>0</v>
      </c>
      <c r="C97" s="457">
        <v>0</v>
      </c>
      <c r="D97" s="457">
        <v>0</v>
      </c>
      <c r="E97" s="457">
        <v>0</v>
      </c>
      <c r="F97" s="223"/>
      <c r="G97" s="183"/>
      <c r="H97" s="183"/>
      <c r="I97" s="183"/>
      <c r="J97" s="183"/>
      <c r="K97" s="183"/>
      <c r="L97" s="183"/>
      <c r="M97" s="183"/>
      <c r="N97" s="183"/>
      <c r="O97" s="224"/>
      <c r="P97" s="167">
        <v>0</v>
      </c>
      <c r="Q97" s="223"/>
      <c r="R97" s="225"/>
      <c r="S97" s="225"/>
      <c r="T97" s="168"/>
      <c r="U97" s="168"/>
      <c r="V97" s="168"/>
      <c r="W97" s="166"/>
      <c r="X97" s="183">
        <v>0</v>
      </c>
      <c r="Y97" s="169">
        <v>0</v>
      </c>
      <c r="Z97" s="170"/>
      <c r="AB97" s="223"/>
      <c r="AC97" s="183"/>
      <c r="AD97" s="183"/>
      <c r="AE97" s="183"/>
      <c r="AF97" s="183"/>
      <c r="AG97" s="183"/>
      <c r="AH97" s="183"/>
      <c r="AI97" s="183"/>
      <c r="AJ97" s="183"/>
      <c r="AK97" s="226"/>
      <c r="AL97" s="227"/>
      <c r="AM97" s="223">
        <v>0</v>
      </c>
      <c r="AN97" s="225"/>
      <c r="AO97" s="225"/>
      <c r="AP97" s="168"/>
      <c r="AQ97" s="168"/>
      <c r="AR97" s="168"/>
      <c r="AS97" s="166"/>
      <c r="AT97" s="183">
        <v>0</v>
      </c>
      <c r="AU97" s="169">
        <v>0</v>
      </c>
      <c r="AV97" s="173"/>
      <c r="AX97" s="228"/>
      <c r="AY97" s="229"/>
      <c r="AZ97" s="229"/>
      <c r="BA97" s="229"/>
      <c r="BB97" s="229"/>
      <c r="BC97" s="230"/>
      <c r="BE97" s="231"/>
      <c r="BF97" s="183"/>
      <c r="BG97" s="183"/>
      <c r="BH97" s="183"/>
      <c r="BI97" s="183"/>
      <c r="BJ97" s="183"/>
      <c r="BK97" s="183"/>
      <c r="BL97" s="183"/>
      <c r="BM97" s="183"/>
      <c r="BN97" s="226"/>
      <c r="BO97" s="227"/>
      <c r="BP97" s="223"/>
      <c r="BQ97" s="225"/>
      <c r="BR97" s="225"/>
      <c r="BS97" s="168"/>
      <c r="BT97" s="168"/>
      <c r="BU97" s="168"/>
      <c r="BV97" s="166"/>
      <c r="BW97" s="183">
        <v>0</v>
      </c>
      <c r="BX97" s="169">
        <v>0</v>
      </c>
      <c r="BY97" s="184"/>
      <c r="CA97" s="185">
        <v>0</v>
      </c>
      <c r="CB97" s="232">
        <v>0</v>
      </c>
      <c r="CC97" s="187"/>
      <c r="CD97" s="188">
        <v>0</v>
      </c>
      <c r="CE97" s="233">
        <v>0</v>
      </c>
      <c r="CF97" s="190"/>
      <c r="CG97" s="191">
        <v>0</v>
      </c>
      <c r="CH97" s="234">
        <v>0</v>
      </c>
      <c r="CI97" s="190"/>
      <c r="CJ97" s="235">
        <v>0</v>
      </c>
      <c r="CL97" s="236"/>
      <c r="CM97" s="237"/>
      <c r="CN97" s="238"/>
      <c r="CO97">
        <v>0</v>
      </c>
      <c r="CP97" s="239"/>
      <c r="CQ97" s="240"/>
      <c r="CR97" s="240"/>
      <c r="CS97" s="240"/>
      <c r="CT97" s="241"/>
      <c r="CU97" s="242">
        <v>0</v>
      </c>
      <c r="CW97" s="243"/>
      <c r="CX97" s="244">
        <v>0</v>
      </c>
      <c r="CY97" s="202">
        <v>0</v>
      </c>
      <c r="CZ97" s="245">
        <v>0</v>
      </c>
      <c r="DA97" s="204"/>
      <c r="DB97" s="243"/>
      <c r="DC97" s="244">
        <v>0</v>
      </c>
      <c r="DD97" s="202">
        <v>0</v>
      </c>
      <c r="DE97" s="246">
        <v>0</v>
      </c>
      <c r="DF97" s="190"/>
      <c r="DG97" s="243"/>
      <c r="DH97" s="202">
        <v>0</v>
      </c>
      <c r="DI97" s="202">
        <v>0</v>
      </c>
      <c r="DJ97" s="246">
        <v>0</v>
      </c>
      <c r="DK97" s="209"/>
      <c r="DL97" s="247"/>
      <c r="DM97" s="248"/>
      <c r="DN97" s="248"/>
      <c r="DO97" s="249"/>
      <c r="DR97" s="250">
        <v>0</v>
      </c>
      <c r="DS97" s="397">
        <v>0</v>
      </c>
      <c r="DT97" s="397"/>
      <c r="DU97" s="398"/>
      <c r="DV97" s="391"/>
      <c r="DW97" s="253">
        <v>0</v>
      </c>
      <c r="DX97" s="399">
        <v>0</v>
      </c>
      <c r="DY97" s="399"/>
      <c r="DZ97" s="400"/>
      <c r="EA97" s="391"/>
      <c r="EB97" s="401">
        <v>0</v>
      </c>
      <c r="EC97" s="402">
        <v>0</v>
      </c>
      <c r="ED97" s="402"/>
      <c r="EE97" s="403"/>
    </row>
    <row r="98" spans="1:135" x14ac:dyDescent="0.3">
      <c r="A98" s="20">
        <f t="shared" si="2"/>
        <v>60438</v>
      </c>
      <c r="B98" s="456">
        <v>0</v>
      </c>
      <c r="C98" s="457">
        <v>0</v>
      </c>
      <c r="D98" s="457">
        <v>0</v>
      </c>
      <c r="E98" s="457">
        <v>0</v>
      </c>
      <c r="F98" s="223"/>
      <c r="G98" s="183"/>
      <c r="H98" s="183"/>
      <c r="I98" s="183"/>
      <c r="J98" s="183"/>
      <c r="K98" s="183"/>
      <c r="L98" s="183"/>
      <c r="M98" s="183"/>
      <c r="N98" s="183"/>
      <c r="O98" s="224"/>
      <c r="P98" s="167">
        <v>0</v>
      </c>
      <c r="Q98" s="223"/>
      <c r="R98" s="225"/>
      <c r="S98" s="225"/>
      <c r="T98" s="168"/>
      <c r="U98" s="168"/>
      <c r="V98" s="168"/>
      <c r="W98" s="166"/>
      <c r="X98" s="183">
        <v>0</v>
      </c>
      <c r="Y98" s="169">
        <v>0</v>
      </c>
      <c r="Z98" s="170"/>
      <c r="AB98" s="223"/>
      <c r="AC98" s="183"/>
      <c r="AD98" s="183"/>
      <c r="AE98" s="183"/>
      <c r="AF98" s="183"/>
      <c r="AG98" s="183"/>
      <c r="AH98" s="183"/>
      <c r="AI98" s="183"/>
      <c r="AJ98" s="183"/>
      <c r="AK98" s="226"/>
      <c r="AL98" s="227"/>
      <c r="AM98" s="223">
        <v>0</v>
      </c>
      <c r="AN98" s="225"/>
      <c r="AO98" s="225"/>
      <c r="AP98" s="168"/>
      <c r="AQ98" s="168"/>
      <c r="AR98" s="168"/>
      <c r="AS98" s="166"/>
      <c r="AT98" s="183">
        <v>0</v>
      </c>
      <c r="AU98" s="169">
        <v>0</v>
      </c>
      <c r="AV98" s="173"/>
      <c r="AX98" s="228"/>
      <c r="AY98" s="229"/>
      <c r="AZ98" s="229"/>
      <c r="BA98" s="229"/>
      <c r="BB98" s="229"/>
      <c r="BC98" s="230"/>
      <c r="BE98" s="231"/>
      <c r="BF98" s="183"/>
      <c r="BG98" s="183"/>
      <c r="BH98" s="183"/>
      <c r="BI98" s="183"/>
      <c r="BJ98" s="183"/>
      <c r="BK98" s="183"/>
      <c r="BL98" s="183"/>
      <c r="BM98" s="183"/>
      <c r="BN98" s="226"/>
      <c r="BO98" s="227"/>
      <c r="BP98" s="223"/>
      <c r="BQ98" s="225"/>
      <c r="BR98" s="225"/>
      <c r="BS98" s="168"/>
      <c r="BT98" s="168"/>
      <c r="BU98" s="168"/>
      <c r="BV98" s="166"/>
      <c r="BW98" s="183">
        <v>0</v>
      </c>
      <c r="BX98" s="169">
        <v>0</v>
      </c>
      <c r="BY98" s="184"/>
      <c r="CA98" s="185">
        <v>0</v>
      </c>
      <c r="CB98" s="232">
        <v>0</v>
      </c>
      <c r="CC98" s="187"/>
      <c r="CD98" s="188">
        <v>0</v>
      </c>
      <c r="CE98" s="233">
        <v>0</v>
      </c>
      <c r="CF98" s="190"/>
      <c r="CG98" s="191">
        <v>0</v>
      </c>
      <c r="CH98" s="234">
        <v>0</v>
      </c>
      <c r="CI98" s="190"/>
      <c r="CJ98" s="235">
        <v>0</v>
      </c>
      <c r="CL98" s="236"/>
      <c r="CM98" s="237"/>
      <c r="CN98" s="238"/>
      <c r="CO98">
        <v>0</v>
      </c>
      <c r="CP98" s="239"/>
      <c r="CQ98" s="240"/>
      <c r="CR98" s="240"/>
      <c r="CS98" s="240"/>
      <c r="CT98" s="241"/>
      <c r="CU98" s="242">
        <v>0</v>
      </c>
      <c r="CW98" s="243"/>
      <c r="CX98" s="244">
        <v>0</v>
      </c>
      <c r="CY98" s="202">
        <v>0</v>
      </c>
      <c r="CZ98" s="245">
        <v>0</v>
      </c>
      <c r="DA98" s="204"/>
      <c r="DB98" s="243"/>
      <c r="DC98" s="244">
        <v>0</v>
      </c>
      <c r="DD98" s="202">
        <v>0</v>
      </c>
      <c r="DE98" s="246">
        <v>0</v>
      </c>
      <c r="DF98" s="190"/>
      <c r="DG98" s="243"/>
      <c r="DH98" s="202">
        <v>0</v>
      </c>
      <c r="DI98" s="202">
        <v>0</v>
      </c>
      <c r="DJ98" s="246">
        <v>0</v>
      </c>
      <c r="DK98" s="209"/>
      <c r="DL98" s="247"/>
      <c r="DM98" s="248"/>
      <c r="DN98" s="248"/>
      <c r="DO98" s="249"/>
      <c r="DR98" s="250">
        <v>0</v>
      </c>
      <c r="DS98" s="397">
        <v>0</v>
      </c>
      <c r="DT98" s="397"/>
      <c r="DU98" s="398"/>
      <c r="DV98" s="391"/>
      <c r="DW98" s="253">
        <v>0</v>
      </c>
      <c r="DX98" s="399">
        <v>0</v>
      </c>
      <c r="DY98" s="399"/>
      <c r="DZ98" s="400"/>
      <c r="EA98" s="391"/>
      <c r="EB98" s="401">
        <v>0</v>
      </c>
      <c r="EC98" s="402">
        <v>0</v>
      </c>
      <c r="ED98" s="402"/>
      <c r="EE98" s="403"/>
    </row>
    <row r="99" spans="1:135" x14ac:dyDescent="0.3">
      <c r="A99" s="20">
        <f t="shared" si="2"/>
        <v>60439</v>
      </c>
      <c r="B99" s="21">
        <v>0</v>
      </c>
      <c r="C99" s="21">
        <v>0</v>
      </c>
      <c r="D99" s="21">
        <v>0</v>
      </c>
      <c r="E99" s="458">
        <v>0</v>
      </c>
      <c r="F99" s="223"/>
      <c r="G99" s="183"/>
      <c r="H99" s="183"/>
      <c r="I99" s="183"/>
      <c r="J99" s="183"/>
      <c r="K99" s="183"/>
      <c r="L99" s="183"/>
      <c r="M99" s="183"/>
      <c r="N99" s="183"/>
      <c r="O99" s="224"/>
      <c r="P99" s="167">
        <v>0</v>
      </c>
      <c r="Q99" s="223"/>
      <c r="R99" s="225"/>
      <c r="S99" s="225"/>
      <c r="T99" s="168"/>
      <c r="U99" s="168"/>
      <c r="V99" s="168"/>
      <c r="W99" s="166"/>
      <c r="X99" s="183">
        <v>0</v>
      </c>
      <c r="Y99" s="169">
        <v>0</v>
      </c>
      <c r="Z99" s="170"/>
      <c r="AB99" s="223"/>
      <c r="AC99" s="183"/>
      <c r="AD99" s="183"/>
      <c r="AE99" s="183"/>
      <c r="AF99" s="183"/>
      <c r="AG99" s="183"/>
      <c r="AH99" s="183"/>
      <c r="AI99" s="183"/>
      <c r="AJ99" s="183"/>
      <c r="AK99" s="226"/>
      <c r="AL99" s="227"/>
      <c r="AM99" s="223">
        <v>0</v>
      </c>
      <c r="AN99" s="225"/>
      <c r="AO99" s="225"/>
      <c r="AP99" s="168"/>
      <c r="AQ99" s="168"/>
      <c r="AR99" s="168"/>
      <c r="AS99" s="166"/>
      <c r="AT99" s="183">
        <v>0</v>
      </c>
      <c r="AU99" s="169">
        <v>0</v>
      </c>
      <c r="AV99" s="173"/>
      <c r="AX99" s="228"/>
      <c r="AY99" s="229"/>
      <c r="AZ99" s="229"/>
      <c r="BA99" s="229"/>
      <c r="BB99" s="229"/>
      <c r="BC99" s="230"/>
      <c r="BE99" s="231"/>
      <c r="BF99" s="183"/>
      <c r="BG99" s="183"/>
      <c r="BH99" s="183"/>
      <c r="BI99" s="183"/>
      <c r="BJ99" s="183"/>
      <c r="BK99" s="183"/>
      <c r="BL99" s="183"/>
      <c r="BM99" s="183"/>
      <c r="BN99" s="226"/>
      <c r="BO99" s="227"/>
      <c r="BP99" s="223"/>
      <c r="BQ99" s="225"/>
      <c r="BR99" s="225"/>
      <c r="BS99" s="168"/>
      <c r="BT99" s="168"/>
      <c r="BU99" s="168"/>
      <c r="BV99" s="166"/>
      <c r="BW99" s="183">
        <v>0</v>
      </c>
      <c r="BX99" s="169">
        <v>0</v>
      </c>
      <c r="BY99" s="184"/>
      <c r="CA99" s="185">
        <v>0</v>
      </c>
      <c r="CB99" s="232">
        <v>0</v>
      </c>
      <c r="CC99" s="187"/>
      <c r="CD99" s="188">
        <v>0</v>
      </c>
      <c r="CE99" s="233">
        <v>0</v>
      </c>
      <c r="CF99" s="190"/>
      <c r="CG99" s="191">
        <v>0</v>
      </c>
      <c r="CH99" s="234">
        <v>0</v>
      </c>
      <c r="CI99" s="190"/>
      <c r="CJ99" s="235">
        <v>0</v>
      </c>
      <c r="CL99" s="236"/>
      <c r="CM99" s="237"/>
      <c r="CN99" s="238"/>
      <c r="CO99">
        <v>0</v>
      </c>
      <c r="CP99" s="239"/>
      <c r="CQ99" s="240"/>
      <c r="CR99" s="240"/>
      <c r="CS99" s="240"/>
      <c r="CT99" s="241"/>
      <c r="CU99" s="242">
        <v>0</v>
      </c>
      <c r="CW99" s="243"/>
      <c r="CX99" s="244">
        <v>0</v>
      </c>
      <c r="CY99" s="202">
        <v>0</v>
      </c>
      <c r="CZ99" s="245">
        <v>0</v>
      </c>
      <c r="DA99" s="204"/>
      <c r="DB99" s="243"/>
      <c r="DC99" s="244">
        <v>0</v>
      </c>
      <c r="DD99" s="202">
        <v>0</v>
      </c>
      <c r="DE99" s="246">
        <v>0</v>
      </c>
      <c r="DF99" s="190"/>
      <c r="DG99" s="243"/>
      <c r="DH99" s="202">
        <v>0</v>
      </c>
      <c r="DI99" s="202">
        <v>0</v>
      </c>
      <c r="DJ99" s="246">
        <v>0</v>
      </c>
      <c r="DK99" s="209"/>
      <c r="DL99" s="247"/>
      <c r="DM99" s="248"/>
      <c r="DN99" s="248"/>
      <c r="DO99" s="249"/>
      <c r="DR99" s="250">
        <v>0</v>
      </c>
      <c r="DS99" s="397">
        <v>0</v>
      </c>
      <c r="DT99" s="397"/>
      <c r="DU99" s="398"/>
      <c r="DV99" s="391"/>
      <c r="DW99" s="253">
        <v>0</v>
      </c>
      <c r="DX99" s="399">
        <v>0</v>
      </c>
      <c r="DY99" s="399"/>
      <c r="DZ99" s="400"/>
      <c r="EA99" s="391"/>
      <c r="EB99" s="401">
        <v>0</v>
      </c>
      <c r="EC99" s="402">
        <v>0</v>
      </c>
      <c r="ED99" s="402"/>
      <c r="EE99" s="403"/>
    </row>
    <row r="100" spans="1:135" x14ac:dyDescent="0.3">
      <c r="A100" s="20">
        <f t="shared" si="2"/>
        <v>60440</v>
      </c>
      <c r="B100" s="21">
        <v>0</v>
      </c>
      <c r="C100" s="21">
        <v>0</v>
      </c>
      <c r="D100" s="21">
        <v>0</v>
      </c>
      <c r="E100" s="458">
        <v>0</v>
      </c>
      <c r="F100" s="223"/>
      <c r="G100" s="183"/>
      <c r="H100" s="183"/>
      <c r="I100" s="183"/>
      <c r="J100" s="183"/>
      <c r="K100" s="183"/>
      <c r="L100" s="183"/>
      <c r="M100" s="183"/>
      <c r="N100" s="183"/>
      <c r="O100" s="224"/>
      <c r="P100" s="167">
        <v>0</v>
      </c>
      <c r="Q100" s="223"/>
      <c r="R100" s="225"/>
      <c r="S100" s="225"/>
      <c r="T100" s="168"/>
      <c r="U100" s="168"/>
      <c r="V100" s="168"/>
      <c r="W100" s="166"/>
      <c r="X100" s="183">
        <v>0</v>
      </c>
      <c r="Y100" s="169">
        <v>0</v>
      </c>
      <c r="Z100" s="170"/>
      <c r="AB100" s="223"/>
      <c r="AC100" s="183"/>
      <c r="AD100" s="183"/>
      <c r="AE100" s="183"/>
      <c r="AF100" s="183"/>
      <c r="AG100" s="183"/>
      <c r="AH100" s="183"/>
      <c r="AI100" s="183"/>
      <c r="AJ100" s="183"/>
      <c r="AK100" s="226"/>
      <c r="AL100" s="227"/>
      <c r="AM100" s="223">
        <v>0</v>
      </c>
      <c r="AN100" s="225"/>
      <c r="AO100" s="225"/>
      <c r="AP100" s="168"/>
      <c r="AQ100" s="168"/>
      <c r="AR100" s="168"/>
      <c r="AS100" s="166"/>
      <c r="AT100" s="183">
        <v>0</v>
      </c>
      <c r="AU100" s="169">
        <v>0</v>
      </c>
      <c r="AV100" s="173"/>
      <c r="AX100" s="228"/>
      <c r="AY100" s="229"/>
      <c r="AZ100" s="229"/>
      <c r="BA100" s="229"/>
      <c r="BB100" s="229"/>
      <c r="BC100" s="230"/>
      <c r="BE100" s="231"/>
      <c r="BF100" s="183"/>
      <c r="BG100" s="183"/>
      <c r="BH100" s="183"/>
      <c r="BI100" s="183"/>
      <c r="BJ100" s="183"/>
      <c r="BK100" s="183"/>
      <c r="BL100" s="183"/>
      <c r="BM100" s="183"/>
      <c r="BN100" s="226"/>
      <c r="BO100" s="227"/>
      <c r="BP100" s="223"/>
      <c r="BQ100" s="225"/>
      <c r="BR100" s="225"/>
      <c r="BS100" s="168"/>
      <c r="BT100" s="168"/>
      <c r="BU100" s="168"/>
      <c r="BV100" s="166"/>
      <c r="BW100" s="183">
        <v>0</v>
      </c>
      <c r="BX100" s="169">
        <v>0</v>
      </c>
      <c r="BY100" s="184"/>
      <c r="CA100" s="185">
        <v>0</v>
      </c>
      <c r="CB100" s="232">
        <v>0</v>
      </c>
      <c r="CC100" s="187"/>
      <c r="CD100" s="188">
        <v>0</v>
      </c>
      <c r="CE100" s="233">
        <v>0</v>
      </c>
      <c r="CF100" s="190"/>
      <c r="CG100" s="191">
        <v>0</v>
      </c>
      <c r="CH100" s="234">
        <v>0</v>
      </c>
      <c r="CI100" s="190"/>
      <c r="CJ100" s="235">
        <v>0</v>
      </c>
      <c r="CL100" s="236"/>
      <c r="CM100" s="237"/>
      <c r="CN100" s="238"/>
      <c r="CO100">
        <v>0</v>
      </c>
      <c r="CP100" s="239"/>
      <c r="CQ100" s="240"/>
      <c r="CR100" s="240"/>
      <c r="CS100" s="240"/>
      <c r="CT100" s="241"/>
      <c r="CU100" s="242">
        <v>0</v>
      </c>
      <c r="CW100" s="243"/>
      <c r="CX100" s="244">
        <v>0</v>
      </c>
      <c r="CY100" s="202">
        <v>0</v>
      </c>
      <c r="CZ100" s="245">
        <v>0</v>
      </c>
      <c r="DA100" s="204"/>
      <c r="DB100" s="243"/>
      <c r="DC100" s="244">
        <v>0</v>
      </c>
      <c r="DD100" s="202">
        <v>0</v>
      </c>
      <c r="DE100" s="246">
        <v>0</v>
      </c>
      <c r="DF100" s="190"/>
      <c r="DG100" s="243"/>
      <c r="DH100" s="202">
        <v>0</v>
      </c>
      <c r="DI100" s="202">
        <v>0</v>
      </c>
      <c r="DJ100" s="246">
        <v>0</v>
      </c>
      <c r="DK100" s="209"/>
      <c r="DL100" s="247"/>
      <c r="DM100" s="248"/>
      <c r="DN100" s="248"/>
      <c r="DO100" s="249"/>
      <c r="DR100" s="250">
        <v>0</v>
      </c>
      <c r="DS100" s="397">
        <v>0</v>
      </c>
      <c r="DT100" s="397"/>
      <c r="DU100" s="398"/>
      <c r="DV100" s="391"/>
      <c r="DW100" s="253">
        <v>0</v>
      </c>
      <c r="DX100" s="399">
        <v>0</v>
      </c>
      <c r="DY100" s="399"/>
      <c r="DZ100" s="400"/>
      <c r="EA100" s="391"/>
      <c r="EB100" s="401">
        <v>0</v>
      </c>
      <c r="EC100" s="402">
        <v>0</v>
      </c>
      <c r="ED100" s="402"/>
      <c r="EE100" s="403"/>
    </row>
    <row r="101" spans="1:135" x14ac:dyDescent="0.3">
      <c r="A101" s="20">
        <f t="shared" si="2"/>
        <v>60441</v>
      </c>
      <c r="B101" s="21">
        <v>0</v>
      </c>
      <c r="C101" s="21">
        <v>0</v>
      </c>
      <c r="D101" s="21">
        <v>0</v>
      </c>
      <c r="E101" s="458">
        <v>0</v>
      </c>
      <c r="F101" s="223"/>
      <c r="G101" s="183"/>
      <c r="H101" s="183"/>
      <c r="I101" s="183"/>
      <c r="J101" s="183"/>
      <c r="K101" s="183"/>
      <c r="L101" s="183"/>
      <c r="M101" s="183"/>
      <c r="N101" s="183"/>
      <c r="O101" s="224"/>
      <c r="P101" s="167">
        <v>0</v>
      </c>
      <c r="Q101" s="223"/>
      <c r="R101" s="225"/>
      <c r="S101" s="225"/>
      <c r="T101" s="168"/>
      <c r="U101" s="168"/>
      <c r="V101" s="168"/>
      <c r="W101" s="166"/>
      <c r="X101" s="183">
        <v>0</v>
      </c>
      <c r="Y101" s="169">
        <v>0</v>
      </c>
      <c r="Z101" s="170"/>
      <c r="AB101" s="223"/>
      <c r="AC101" s="183"/>
      <c r="AD101" s="183"/>
      <c r="AE101" s="183"/>
      <c r="AF101" s="183"/>
      <c r="AG101" s="183"/>
      <c r="AH101" s="183"/>
      <c r="AI101" s="183"/>
      <c r="AJ101" s="183"/>
      <c r="AK101" s="226"/>
      <c r="AL101" s="227"/>
      <c r="AM101" s="223">
        <v>0</v>
      </c>
      <c r="AN101" s="225"/>
      <c r="AO101" s="225"/>
      <c r="AP101" s="168"/>
      <c r="AQ101" s="168"/>
      <c r="AR101" s="168"/>
      <c r="AS101" s="166"/>
      <c r="AT101" s="183">
        <v>0</v>
      </c>
      <c r="AU101" s="169">
        <v>0</v>
      </c>
      <c r="AV101" s="173"/>
      <c r="AX101" s="228"/>
      <c r="AY101" s="229"/>
      <c r="AZ101" s="229"/>
      <c r="BA101" s="229"/>
      <c r="BB101" s="229"/>
      <c r="BC101" s="230"/>
      <c r="BE101" s="231"/>
      <c r="BF101" s="183"/>
      <c r="BG101" s="183"/>
      <c r="BH101" s="183"/>
      <c r="BI101" s="183"/>
      <c r="BJ101" s="183"/>
      <c r="BK101" s="183"/>
      <c r="BL101" s="183"/>
      <c r="BM101" s="183"/>
      <c r="BN101" s="226"/>
      <c r="BO101" s="227"/>
      <c r="BP101" s="223"/>
      <c r="BQ101" s="225"/>
      <c r="BR101" s="225"/>
      <c r="BS101" s="168"/>
      <c r="BT101" s="168"/>
      <c r="BU101" s="168"/>
      <c r="BV101" s="166"/>
      <c r="BW101" s="183">
        <v>0</v>
      </c>
      <c r="BX101" s="169">
        <v>0</v>
      </c>
      <c r="BY101" s="184"/>
      <c r="CA101" s="185">
        <v>0</v>
      </c>
      <c r="CB101" s="232">
        <v>0</v>
      </c>
      <c r="CC101" s="187"/>
      <c r="CD101" s="188">
        <v>0</v>
      </c>
      <c r="CE101" s="233">
        <v>0</v>
      </c>
      <c r="CF101" s="190"/>
      <c r="CG101" s="191">
        <v>0</v>
      </c>
      <c r="CH101" s="234">
        <v>0</v>
      </c>
      <c r="CI101" s="190"/>
      <c r="CJ101" s="235">
        <v>0</v>
      </c>
      <c r="CL101" s="236"/>
      <c r="CM101" s="237"/>
      <c r="CN101" s="238"/>
      <c r="CO101">
        <v>0</v>
      </c>
      <c r="CP101" s="239"/>
      <c r="CQ101" s="240"/>
      <c r="CR101" s="240"/>
      <c r="CS101" s="240"/>
      <c r="CT101" s="241"/>
      <c r="CU101" s="242">
        <v>0</v>
      </c>
      <c r="CW101" s="243"/>
      <c r="CX101" s="244">
        <v>0</v>
      </c>
      <c r="CY101" s="202">
        <v>0</v>
      </c>
      <c r="CZ101" s="245">
        <v>0</v>
      </c>
      <c r="DA101" s="204"/>
      <c r="DB101" s="243"/>
      <c r="DC101" s="244">
        <v>0</v>
      </c>
      <c r="DD101" s="202">
        <v>0</v>
      </c>
      <c r="DE101" s="246">
        <v>0</v>
      </c>
      <c r="DF101" s="190"/>
      <c r="DG101" s="243"/>
      <c r="DH101" s="202">
        <v>0</v>
      </c>
      <c r="DI101" s="202">
        <v>0</v>
      </c>
      <c r="DJ101" s="246">
        <v>0</v>
      </c>
      <c r="DK101" s="209"/>
      <c r="DL101" s="247"/>
      <c r="DM101" s="248"/>
      <c r="DN101" s="248"/>
      <c r="DO101" s="249"/>
      <c r="DR101" s="250">
        <v>0</v>
      </c>
      <c r="DS101" s="397">
        <v>0</v>
      </c>
      <c r="DT101" s="397"/>
      <c r="DU101" s="398"/>
      <c r="DV101" s="391"/>
      <c r="DW101" s="253">
        <v>0</v>
      </c>
      <c r="DX101" s="399">
        <v>0</v>
      </c>
      <c r="DY101" s="399"/>
      <c r="DZ101" s="400"/>
      <c r="EA101" s="391"/>
      <c r="EB101" s="401">
        <v>0</v>
      </c>
      <c r="EC101" s="402">
        <v>0</v>
      </c>
      <c r="ED101" s="402"/>
      <c r="EE101" s="403"/>
    </row>
    <row r="102" spans="1:135" x14ac:dyDescent="0.3">
      <c r="A102" s="20">
        <f t="shared" si="2"/>
        <v>60442</v>
      </c>
      <c r="B102" s="21">
        <v>0</v>
      </c>
      <c r="C102" s="21">
        <v>0</v>
      </c>
      <c r="D102" s="21">
        <v>0</v>
      </c>
      <c r="E102" s="458">
        <v>0</v>
      </c>
      <c r="F102" s="223"/>
      <c r="G102" s="183"/>
      <c r="H102" s="183"/>
      <c r="I102" s="183"/>
      <c r="J102" s="183"/>
      <c r="K102" s="183"/>
      <c r="L102" s="183"/>
      <c r="M102" s="183"/>
      <c r="N102" s="183"/>
      <c r="O102" s="224"/>
      <c r="P102" s="167">
        <v>0</v>
      </c>
      <c r="Q102" s="223"/>
      <c r="R102" s="225"/>
      <c r="S102" s="225"/>
      <c r="T102" s="168"/>
      <c r="U102" s="168"/>
      <c r="V102" s="168"/>
      <c r="W102" s="166"/>
      <c r="X102" s="183">
        <v>0</v>
      </c>
      <c r="Y102" s="169">
        <v>0</v>
      </c>
      <c r="Z102" s="170"/>
      <c r="AB102" s="223"/>
      <c r="AC102" s="183"/>
      <c r="AD102" s="183"/>
      <c r="AE102" s="183"/>
      <c r="AF102" s="183"/>
      <c r="AG102" s="183"/>
      <c r="AH102" s="183"/>
      <c r="AI102" s="183"/>
      <c r="AJ102" s="183"/>
      <c r="AK102" s="226"/>
      <c r="AL102" s="227"/>
      <c r="AM102" s="223">
        <v>0</v>
      </c>
      <c r="AN102" s="225"/>
      <c r="AO102" s="225"/>
      <c r="AP102" s="168"/>
      <c r="AQ102" s="168"/>
      <c r="AR102" s="168"/>
      <c r="AS102" s="166"/>
      <c r="AT102" s="183">
        <v>0</v>
      </c>
      <c r="AU102" s="169">
        <v>0</v>
      </c>
      <c r="AV102" s="173"/>
      <c r="AX102" s="228"/>
      <c r="AY102" s="229"/>
      <c r="AZ102" s="229"/>
      <c r="BA102" s="229"/>
      <c r="BB102" s="229"/>
      <c r="BC102" s="230"/>
      <c r="BE102" s="231"/>
      <c r="BF102" s="183"/>
      <c r="BG102" s="183"/>
      <c r="BH102" s="183"/>
      <c r="BI102" s="183"/>
      <c r="BJ102" s="183"/>
      <c r="BK102" s="183"/>
      <c r="BL102" s="183"/>
      <c r="BM102" s="183"/>
      <c r="BN102" s="226"/>
      <c r="BO102" s="227"/>
      <c r="BP102" s="223"/>
      <c r="BQ102" s="225"/>
      <c r="BR102" s="225"/>
      <c r="BS102" s="168"/>
      <c r="BT102" s="168"/>
      <c r="BU102" s="168"/>
      <c r="BV102" s="166"/>
      <c r="BW102" s="183">
        <v>0</v>
      </c>
      <c r="BX102" s="169">
        <v>0</v>
      </c>
      <c r="BY102" s="184"/>
      <c r="CA102" s="185">
        <v>0</v>
      </c>
      <c r="CB102" s="232">
        <v>0</v>
      </c>
      <c r="CC102" s="187"/>
      <c r="CD102" s="188">
        <v>0</v>
      </c>
      <c r="CE102" s="233">
        <v>0</v>
      </c>
      <c r="CF102" s="190"/>
      <c r="CG102" s="191">
        <v>0</v>
      </c>
      <c r="CH102" s="234">
        <v>0</v>
      </c>
      <c r="CI102" s="190"/>
      <c r="CJ102" s="235">
        <v>0</v>
      </c>
      <c r="CL102" s="236"/>
      <c r="CM102" s="237"/>
      <c r="CN102" s="238"/>
      <c r="CO102">
        <v>0</v>
      </c>
      <c r="CP102" s="239"/>
      <c r="CQ102" s="240"/>
      <c r="CR102" s="240"/>
      <c r="CS102" s="240"/>
      <c r="CT102" s="241"/>
      <c r="CU102" s="242">
        <v>0</v>
      </c>
      <c r="CW102" s="243"/>
      <c r="CX102" s="244">
        <v>0</v>
      </c>
      <c r="CY102" s="202">
        <v>0</v>
      </c>
      <c r="CZ102" s="245">
        <v>0</v>
      </c>
      <c r="DA102" s="204"/>
      <c r="DB102" s="243"/>
      <c r="DC102" s="244">
        <v>0</v>
      </c>
      <c r="DD102" s="202">
        <v>0</v>
      </c>
      <c r="DE102" s="246">
        <v>0</v>
      </c>
      <c r="DF102" s="190"/>
      <c r="DG102" s="243"/>
      <c r="DH102" s="202">
        <v>0</v>
      </c>
      <c r="DI102" s="202">
        <v>0</v>
      </c>
      <c r="DJ102" s="246">
        <v>0</v>
      </c>
      <c r="DK102" s="209"/>
      <c r="DL102" s="247"/>
      <c r="DM102" s="248"/>
      <c r="DN102" s="248"/>
      <c r="DO102" s="249"/>
      <c r="DR102" s="250">
        <v>0</v>
      </c>
      <c r="DS102" s="397">
        <v>0</v>
      </c>
      <c r="DT102" s="397"/>
      <c r="DU102" s="398"/>
      <c r="DV102" s="391"/>
      <c r="DW102" s="253">
        <v>0</v>
      </c>
      <c r="DX102" s="399">
        <v>0</v>
      </c>
      <c r="DY102" s="399"/>
      <c r="DZ102" s="400"/>
      <c r="EA102" s="391"/>
      <c r="EB102" s="401">
        <v>0</v>
      </c>
      <c r="EC102" s="402">
        <v>0</v>
      </c>
      <c r="ED102" s="402"/>
      <c r="EE102" s="403"/>
    </row>
    <row r="103" spans="1:135" x14ac:dyDescent="0.3">
      <c r="A103" s="20">
        <f t="shared" si="2"/>
        <v>60443</v>
      </c>
      <c r="B103" s="21">
        <v>0</v>
      </c>
      <c r="C103" s="21">
        <v>0</v>
      </c>
      <c r="D103" s="21">
        <v>0</v>
      </c>
      <c r="E103" s="458">
        <v>0</v>
      </c>
      <c r="F103" s="223"/>
      <c r="G103" s="183"/>
      <c r="H103" s="183"/>
      <c r="I103" s="183"/>
      <c r="J103" s="183"/>
      <c r="K103" s="183"/>
      <c r="L103" s="183"/>
      <c r="M103" s="183"/>
      <c r="N103" s="183"/>
      <c r="O103" s="224"/>
      <c r="P103" s="167">
        <v>0</v>
      </c>
      <c r="Q103" s="223"/>
      <c r="R103" s="225"/>
      <c r="S103" s="225"/>
      <c r="T103" s="168"/>
      <c r="U103" s="168"/>
      <c r="V103" s="168"/>
      <c r="W103" s="166"/>
      <c r="X103" s="183">
        <v>0</v>
      </c>
      <c r="Y103" s="169">
        <v>0</v>
      </c>
      <c r="Z103" s="170"/>
      <c r="AB103" s="223"/>
      <c r="AC103" s="183"/>
      <c r="AD103" s="183"/>
      <c r="AE103" s="183"/>
      <c r="AF103" s="183"/>
      <c r="AG103" s="183"/>
      <c r="AH103" s="183"/>
      <c r="AI103" s="183"/>
      <c r="AJ103" s="183"/>
      <c r="AK103" s="226"/>
      <c r="AL103" s="227"/>
      <c r="AM103" s="223">
        <v>0</v>
      </c>
      <c r="AN103" s="225"/>
      <c r="AO103" s="225"/>
      <c r="AP103" s="168"/>
      <c r="AQ103" s="168"/>
      <c r="AR103" s="168"/>
      <c r="AS103" s="166"/>
      <c r="AT103" s="183">
        <v>0</v>
      </c>
      <c r="AU103" s="169">
        <v>0</v>
      </c>
      <c r="AV103" s="173"/>
      <c r="AX103" s="228"/>
      <c r="AY103" s="229"/>
      <c r="AZ103" s="229"/>
      <c r="BA103" s="229"/>
      <c r="BB103" s="229"/>
      <c r="BC103" s="230"/>
      <c r="BE103" s="231"/>
      <c r="BF103" s="183"/>
      <c r="BG103" s="183"/>
      <c r="BH103" s="183"/>
      <c r="BI103" s="183"/>
      <c r="BJ103" s="183"/>
      <c r="BK103" s="183"/>
      <c r="BL103" s="183"/>
      <c r="BM103" s="183"/>
      <c r="BN103" s="226"/>
      <c r="BO103" s="227"/>
      <c r="BP103" s="223"/>
      <c r="BQ103" s="225"/>
      <c r="BR103" s="225"/>
      <c r="BS103" s="168"/>
      <c r="BT103" s="168"/>
      <c r="BU103" s="168"/>
      <c r="BV103" s="166"/>
      <c r="BW103" s="183">
        <v>0</v>
      </c>
      <c r="BX103" s="169">
        <v>0</v>
      </c>
      <c r="BY103" s="184"/>
      <c r="CA103" s="185">
        <v>0</v>
      </c>
      <c r="CB103" s="232">
        <v>0</v>
      </c>
      <c r="CC103" s="187"/>
      <c r="CD103" s="188">
        <v>0</v>
      </c>
      <c r="CE103" s="233">
        <v>0</v>
      </c>
      <c r="CF103" s="190"/>
      <c r="CG103" s="191">
        <v>0</v>
      </c>
      <c r="CH103" s="234">
        <v>0</v>
      </c>
      <c r="CI103" s="190"/>
      <c r="CJ103" s="235">
        <v>0</v>
      </c>
      <c r="CL103" s="236"/>
      <c r="CM103" s="237"/>
      <c r="CN103" s="238"/>
      <c r="CO103">
        <v>0</v>
      </c>
      <c r="CP103" s="239"/>
      <c r="CQ103" s="240"/>
      <c r="CR103" s="240"/>
      <c r="CS103" s="240"/>
      <c r="CT103" s="241"/>
      <c r="CU103" s="242">
        <v>0</v>
      </c>
      <c r="CW103" s="243"/>
      <c r="CX103" s="244">
        <v>0</v>
      </c>
      <c r="CY103" s="202">
        <v>0</v>
      </c>
      <c r="CZ103" s="245">
        <v>0</v>
      </c>
      <c r="DA103" s="204"/>
      <c r="DB103" s="243"/>
      <c r="DC103" s="244">
        <v>0</v>
      </c>
      <c r="DD103" s="202">
        <v>0</v>
      </c>
      <c r="DE103" s="246">
        <v>0</v>
      </c>
      <c r="DF103" s="190"/>
      <c r="DG103" s="243"/>
      <c r="DH103" s="202">
        <v>0</v>
      </c>
      <c r="DI103" s="202">
        <v>0</v>
      </c>
      <c r="DJ103" s="246">
        <v>0</v>
      </c>
      <c r="DK103" s="209"/>
      <c r="DL103" s="247"/>
      <c r="DM103" s="248"/>
      <c r="DN103" s="248"/>
      <c r="DO103" s="249"/>
      <c r="DR103" s="250">
        <v>0</v>
      </c>
      <c r="DS103" s="397">
        <v>0</v>
      </c>
      <c r="DT103" s="397"/>
      <c r="DU103" s="398"/>
      <c r="DV103" s="391"/>
      <c r="DW103" s="253">
        <v>0</v>
      </c>
      <c r="DX103" s="399">
        <v>0</v>
      </c>
      <c r="DY103" s="399"/>
      <c r="DZ103" s="400"/>
      <c r="EA103" s="391"/>
      <c r="EB103" s="401">
        <v>0</v>
      </c>
      <c r="EC103" s="402">
        <v>0</v>
      </c>
      <c r="ED103" s="402"/>
      <c r="EE103" s="403"/>
    </row>
    <row r="104" spans="1:135" x14ac:dyDescent="0.3">
      <c r="A104" s="20">
        <f t="shared" si="2"/>
        <v>60444</v>
      </c>
      <c r="B104" s="21">
        <v>0</v>
      </c>
      <c r="C104" s="21">
        <v>0</v>
      </c>
      <c r="D104" s="21">
        <v>0</v>
      </c>
      <c r="E104" s="458">
        <v>0</v>
      </c>
      <c r="F104" s="223"/>
      <c r="G104" s="183"/>
      <c r="H104" s="183"/>
      <c r="I104" s="183"/>
      <c r="J104" s="183"/>
      <c r="K104" s="183"/>
      <c r="L104" s="183"/>
      <c r="M104" s="183"/>
      <c r="N104" s="183"/>
      <c r="O104" s="224"/>
      <c r="P104" s="167">
        <v>0</v>
      </c>
      <c r="Q104" s="223"/>
      <c r="R104" s="225"/>
      <c r="S104" s="225"/>
      <c r="T104" s="168"/>
      <c r="U104" s="168"/>
      <c r="V104" s="168"/>
      <c r="W104" s="166"/>
      <c r="X104" s="183">
        <v>0</v>
      </c>
      <c r="Y104" s="169">
        <v>0</v>
      </c>
      <c r="Z104" s="170"/>
      <c r="AB104" s="223"/>
      <c r="AC104" s="183"/>
      <c r="AD104" s="183"/>
      <c r="AE104" s="183"/>
      <c r="AF104" s="183"/>
      <c r="AG104" s="183"/>
      <c r="AH104" s="183"/>
      <c r="AI104" s="183"/>
      <c r="AJ104" s="183"/>
      <c r="AK104" s="226"/>
      <c r="AL104" s="227"/>
      <c r="AM104" s="223">
        <v>0</v>
      </c>
      <c r="AN104" s="225"/>
      <c r="AO104" s="225"/>
      <c r="AP104" s="168"/>
      <c r="AQ104" s="168"/>
      <c r="AR104" s="168"/>
      <c r="AS104" s="166"/>
      <c r="AT104" s="183">
        <v>0</v>
      </c>
      <c r="AU104" s="169">
        <v>0</v>
      </c>
      <c r="AV104" s="173"/>
      <c r="AX104" s="228"/>
      <c r="AY104" s="229"/>
      <c r="AZ104" s="229"/>
      <c r="BA104" s="229"/>
      <c r="BB104" s="229"/>
      <c r="BC104" s="230"/>
      <c r="BE104" s="231"/>
      <c r="BF104" s="183"/>
      <c r="BG104" s="183"/>
      <c r="BH104" s="183"/>
      <c r="BI104" s="183"/>
      <c r="BJ104" s="183"/>
      <c r="BK104" s="183"/>
      <c r="BL104" s="183"/>
      <c r="BM104" s="183"/>
      <c r="BN104" s="226"/>
      <c r="BO104" s="227"/>
      <c r="BP104" s="223"/>
      <c r="BQ104" s="225"/>
      <c r="BR104" s="225"/>
      <c r="BS104" s="168"/>
      <c r="BT104" s="168"/>
      <c r="BU104" s="168"/>
      <c r="BV104" s="166"/>
      <c r="BW104" s="183">
        <v>0</v>
      </c>
      <c r="BX104" s="169">
        <v>0</v>
      </c>
      <c r="BY104" s="184"/>
      <c r="CA104" s="185">
        <v>0</v>
      </c>
      <c r="CB104" s="232">
        <v>0</v>
      </c>
      <c r="CC104" s="187"/>
      <c r="CD104" s="188">
        <v>0</v>
      </c>
      <c r="CE104" s="233">
        <v>0</v>
      </c>
      <c r="CF104" s="190"/>
      <c r="CG104" s="191">
        <v>0</v>
      </c>
      <c r="CH104" s="234">
        <v>0</v>
      </c>
      <c r="CI104" s="190"/>
      <c r="CJ104" s="235">
        <v>0</v>
      </c>
      <c r="CL104" s="236"/>
      <c r="CM104" s="237"/>
      <c r="CN104" s="238"/>
      <c r="CO104">
        <v>0</v>
      </c>
      <c r="CP104" s="239"/>
      <c r="CQ104" s="240"/>
      <c r="CR104" s="240"/>
      <c r="CS104" s="240"/>
      <c r="CT104" s="241"/>
      <c r="CU104" s="242">
        <v>0</v>
      </c>
      <c r="CW104" s="243"/>
      <c r="CX104" s="244">
        <v>0</v>
      </c>
      <c r="CY104" s="202">
        <v>0</v>
      </c>
      <c r="CZ104" s="245">
        <v>0</v>
      </c>
      <c r="DA104" s="204"/>
      <c r="DB104" s="243"/>
      <c r="DC104" s="244">
        <v>0</v>
      </c>
      <c r="DD104" s="202">
        <v>0</v>
      </c>
      <c r="DE104" s="246">
        <v>0</v>
      </c>
      <c r="DF104" s="190"/>
      <c r="DG104" s="243"/>
      <c r="DH104" s="202">
        <v>0</v>
      </c>
      <c r="DI104" s="202">
        <v>0</v>
      </c>
      <c r="DJ104" s="246">
        <v>0</v>
      </c>
      <c r="DK104" s="209"/>
      <c r="DL104" s="247"/>
      <c r="DM104" s="248"/>
      <c r="DN104" s="248"/>
      <c r="DO104" s="249"/>
      <c r="DR104" s="250">
        <v>0</v>
      </c>
      <c r="DS104" s="397">
        <v>0</v>
      </c>
      <c r="DT104" s="397"/>
      <c r="DU104" s="398"/>
      <c r="DV104" s="391"/>
      <c r="DW104" s="253">
        <v>0</v>
      </c>
      <c r="DX104" s="399">
        <v>0</v>
      </c>
      <c r="DY104" s="399"/>
      <c r="DZ104" s="400"/>
      <c r="EA104" s="391"/>
      <c r="EB104" s="401">
        <v>0</v>
      </c>
      <c r="EC104" s="402">
        <v>0</v>
      </c>
      <c r="ED104" s="402"/>
      <c r="EE104" s="403"/>
    </row>
    <row r="105" spans="1:135" x14ac:dyDescent="0.3">
      <c r="A105" s="20">
        <f t="shared" si="2"/>
        <v>60445</v>
      </c>
      <c r="B105" s="21">
        <v>0</v>
      </c>
      <c r="C105" s="21">
        <v>0</v>
      </c>
      <c r="D105" s="21">
        <v>0</v>
      </c>
      <c r="E105" s="458">
        <v>0</v>
      </c>
      <c r="F105" s="223"/>
      <c r="G105" s="183"/>
      <c r="H105" s="183"/>
      <c r="I105" s="183"/>
      <c r="J105" s="183"/>
      <c r="K105" s="183"/>
      <c r="L105" s="183"/>
      <c r="M105" s="183"/>
      <c r="N105" s="183"/>
      <c r="O105" s="224"/>
      <c r="P105" s="167">
        <v>0</v>
      </c>
      <c r="Q105" s="223"/>
      <c r="R105" s="225"/>
      <c r="S105" s="225"/>
      <c r="T105" s="168"/>
      <c r="U105" s="168"/>
      <c r="V105" s="168"/>
      <c r="W105" s="166"/>
      <c r="X105" s="183">
        <v>0</v>
      </c>
      <c r="Y105" s="169">
        <v>0</v>
      </c>
      <c r="Z105" s="170"/>
      <c r="AB105" s="223"/>
      <c r="AC105" s="183"/>
      <c r="AD105" s="183"/>
      <c r="AE105" s="183"/>
      <c r="AF105" s="183"/>
      <c r="AG105" s="183"/>
      <c r="AH105" s="183"/>
      <c r="AI105" s="183"/>
      <c r="AJ105" s="183"/>
      <c r="AK105" s="226"/>
      <c r="AL105" s="227"/>
      <c r="AM105" s="223">
        <v>0</v>
      </c>
      <c r="AN105" s="225"/>
      <c r="AO105" s="225"/>
      <c r="AP105" s="168"/>
      <c r="AQ105" s="168"/>
      <c r="AR105" s="168"/>
      <c r="AS105" s="166"/>
      <c r="AT105" s="183">
        <v>0</v>
      </c>
      <c r="AU105" s="169">
        <v>0</v>
      </c>
      <c r="AV105" s="173"/>
      <c r="AX105" s="228"/>
      <c r="AY105" s="229"/>
      <c r="AZ105" s="229"/>
      <c r="BA105" s="229"/>
      <c r="BB105" s="229"/>
      <c r="BC105" s="230"/>
      <c r="BE105" s="231"/>
      <c r="BF105" s="183"/>
      <c r="BG105" s="183"/>
      <c r="BH105" s="183"/>
      <c r="BI105" s="183"/>
      <c r="BJ105" s="183"/>
      <c r="BK105" s="183"/>
      <c r="BL105" s="183"/>
      <c r="BM105" s="183"/>
      <c r="BN105" s="226"/>
      <c r="BO105" s="227"/>
      <c r="BP105" s="223"/>
      <c r="BQ105" s="225"/>
      <c r="BR105" s="225"/>
      <c r="BS105" s="168"/>
      <c r="BT105" s="168"/>
      <c r="BU105" s="168"/>
      <c r="BV105" s="166"/>
      <c r="BW105" s="183">
        <v>0</v>
      </c>
      <c r="BX105" s="169">
        <v>0</v>
      </c>
      <c r="BY105" s="184"/>
      <c r="CA105" s="185">
        <v>0</v>
      </c>
      <c r="CB105" s="232">
        <v>0</v>
      </c>
      <c r="CC105" s="187"/>
      <c r="CD105" s="188">
        <v>0</v>
      </c>
      <c r="CE105" s="233">
        <v>0</v>
      </c>
      <c r="CF105" s="190"/>
      <c r="CG105" s="191">
        <v>0</v>
      </c>
      <c r="CH105" s="234">
        <v>0</v>
      </c>
      <c r="CI105" s="190"/>
      <c r="CJ105" s="235">
        <v>0</v>
      </c>
      <c r="CL105" s="236"/>
      <c r="CM105" s="237"/>
      <c r="CN105" s="238"/>
      <c r="CO105">
        <v>0</v>
      </c>
      <c r="CP105" s="239"/>
      <c r="CQ105" s="240"/>
      <c r="CR105" s="240"/>
      <c r="CS105" s="240"/>
      <c r="CT105" s="241"/>
      <c r="CU105" s="242">
        <v>0</v>
      </c>
      <c r="CW105" s="243"/>
      <c r="CX105" s="244">
        <v>0</v>
      </c>
      <c r="CY105" s="202">
        <v>0</v>
      </c>
      <c r="CZ105" s="245">
        <v>0</v>
      </c>
      <c r="DA105" s="204"/>
      <c r="DB105" s="243"/>
      <c r="DC105" s="244">
        <v>0</v>
      </c>
      <c r="DD105" s="202">
        <v>0</v>
      </c>
      <c r="DE105" s="246">
        <v>0</v>
      </c>
      <c r="DF105" s="190"/>
      <c r="DG105" s="243"/>
      <c r="DH105" s="202">
        <v>0</v>
      </c>
      <c r="DI105" s="202">
        <v>0</v>
      </c>
      <c r="DJ105" s="246">
        <v>0</v>
      </c>
      <c r="DK105" s="209"/>
      <c r="DL105" s="247"/>
      <c r="DM105" s="248"/>
      <c r="DN105" s="248"/>
      <c r="DO105" s="249"/>
      <c r="DR105" s="250">
        <v>0</v>
      </c>
      <c r="DS105" s="397">
        <v>0</v>
      </c>
      <c r="DT105" s="397"/>
      <c r="DU105" s="398"/>
      <c r="DV105" s="391"/>
      <c r="DW105" s="253">
        <v>0</v>
      </c>
      <c r="DX105" s="399">
        <v>0</v>
      </c>
      <c r="DY105" s="399"/>
      <c r="DZ105" s="400"/>
      <c r="EA105" s="391"/>
      <c r="EB105" s="401">
        <v>0</v>
      </c>
      <c r="EC105" s="402">
        <v>0</v>
      </c>
      <c r="ED105" s="402"/>
      <c r="EE105" s="403"/>
    </row>
    <row r="106" spans="1:135" x14ac:dyDescent="0.3">
      <c r="A106" s="20">
        <f t="shared" si="2"/>
        <v>60446</v>
      </c>
      <c r="B106" s="21">
        <v>0</v>
      </c>
      <c r="C106" s="21">
        <v>0</v>
      </c>
      <c r="D106" s="21">
        <v>0</v>
      </c>
      <c r="E106" s="458">
        <v>0</v>
      </c>
      <c r="F106" s="223"/>
      <c r="G106" s="183"/>
      <c r="H106" s="183"/>
      <c r="I106" s="183"/>
      <c r="J106" s="183"/>
      <c r="K106" s="183"/>
      <c r="L106" s="183"/>
      <c r="M106" s="183"/>
      <c r="N106" s="183"/>
      <c r="O106" s="224"/>
      <c r="P106" s="167">
        <v>0</v>
      </c>
      <c r="Q106" s="223"/>
      <c r="R106" s="225"/>
      <c r="S106" s="225"/>
      <c r="T106" s="168"/>
      <c r="U106" s="168"/>
      <c r="V106" s="168"/>
      <c r="W106" s="166"/>
      <c r="X106" s="183">
        <v>0</v>
      </c>
      <c r="Y106" s="169">
        <v>0</v>
      </c>
      <c r="Z106" s="170"/>
      <c r="AB106" s="223"/>
      <c r="AC106" s="183"/>
      <c r="AD106" s="183"/>
      <c r="AE106" s="183"/>
      <c r="AF106" s="183"/>
      <c r="AG106" s="183"/>
      <c r="AH106" s="183"/>
      <c r="AI106" s="183"/>
      <c r="AJ106" s="183"/>
      <c r="AK106" s="226"/>
      <c r="AL106" s="227"/>
      <c r="AM106" s="223">
        <v>0</v>
      </c>
      <c r="AN106" s="225"/>
      <c r="AO106" s="225"/>
      <c r="AP106" s="168"/>
      <c r="AQ106" s="168"/>
      <c r="AR106" s="168"/>
      <c r="AS106" s="166"/>
      <c r="AT106" s="183">
        <v>0</v>
      </c>
      <c r="AU106" s="169">
        <v>0</v>
      </c>
      <c r="AV106" s="173"/>
      <c r="AX106" s="228"/>
      <c r="AY106" s="229"/>
      <c r="AZ106" s="229"/>
      <c r="BA106" s="229"/>
      <c r="BB106" s="229"/>
      <c r="BC106" s="230"/>
      <c r="BE106" s="231"/>
      <c r="BF106" s="183"/>
      <c r="BG106" s="183"/>
      <c r="BH106" s="183"/>
      <c r="BI106" s="183"/>
      <c r="BJ106" s="183"/>
      <c r="BK106" s="183"/>
      <c r="BL106" s="183"/>
      <c r="BM106" s="183"/>
      <c r="BN106" s="226"/>
      <c r="BO106" s="227"/>
      <c r="BP106" s="223"/>
      <c r="BQ106" s="225"/>
      <c r="BR106" s="225"/>
      <c r="BS106" s="168"/>
      <c r="BT106" s="168"/>
      <c r="BU106" s="168"/>
      <c r="BV106" s="166"/>
      <c r="BW106" s="183">
        <v>0</v>
      </c>
      <c r="BX106" s="169">
        <v>0</v>
      </c>
      <c r="BY106" s="184"/>
      <c r="CA106" s="185">
        <v>0</v>
      </c>
      <c r="CB106" s="232">
        <v>0</v>
      </c>
      <c r="CC106" s="187"/>
      <c r="CD106" s="188">
        <v>0</v>
      </c>
      <c r="CE106" s="233">
        <v>0</v>
      </c>
      <c r="CF106" s="190"/>
      <c r="CG106" s="191">
        <v>0</v>
      </c>
      <c r="CH106" s="234">
        <v>0</v>
      </c>
      <c r="CI106" s="190"/>
      <c r="CJ106" s="235">
        <v>0</v>
      </c>
      <c r="CL106" s="236"/>
      <c r="CM106" s="237"/>
      <c r="CN106" s="238"/>
      <c r="CO106">
        <v>0</v>
      </c>
      <c r="CP106" s="239"/>
      <c r="CQ106" s="240"/>
      <c r="CR106" s="240"/>
      <c r="CS106" s="240"/>
      <c r="CT106" s="241"/>
      <c r="CU106" s="242">
        <v>0</v>
      </c>
      <c r="CW106" s="243"/>
      <c r="CX106" s="244">
        <v>0</v>
      </c>
      <c r="CY106" s="202">
        <v>0</v>
      </c>
      <c r="CZ106" s="245">
        <v>0</v>
      </c>
      <c r="DA106" s="204"/>
      <c r="DB106" s="243"/>
      <c r="DC106" s="244">
        <v>0</v>
      </c>
      <c r="DD106" s="202">
        <v>0</v>
      </c>
      <c r="DE106" s="246">
        <v>0</v>
      </c>
      <c r="DF106" s="190"/>
      <c r="DG106" s="243"/>
      <c r="DH106" s="202">
        <v>0</v>
      </c>
      <c r="DI106" s="202">
        <v>0</v>
      </c>
      <c r="DJ106" s="246">
        <v>0</v>
      </c>
      <c r="DK106" s="209"/>
      <c r="DL106" s="247"/>
      <c r="DM106" s="248"/>
      <c r="DN106" s="248"/>
      <c r="DO106" s="249"/>
      <c r="DR106" s="250">
        <v>0</v>
      </c>
      <c r="DS106" s="397">
        <v>0</v>
      </c>
      <c r="DT106" s="397"/>
      <c r="DU106" s="398"/>
      <c r="DV106" s="391"/>
      <c r="DW106" s="253">
        <v>0</v>
      </c>
      <c r="DX106" s="399">
        <v>0</v>
      </c>
      <c r="DY106" s="399"/>
      <c r="DZ106" s="400"/>
      <c r="EA106" s="391"/>
      <c r="EB106" s="401">
        <v>0</v>
      </c>
      <c r="EC106" s="402">
        <v>0</v>
      </c>
      <c r="ED106" s="402"/>
      <c r="EE106" s="403"/>
    </row>
    <row r="107" spans="1:135" x14ac:dyDescent="0.3">
      <c r="A107" s="20">
        <f t="shared" si="2"/>
        <v>60447</v>
      </c>
      <c r="B107" s="21">
        <v>0</v>
      </c>
      <c r="C107" s="21">
        <v>0</v>
      </c>
      <c r="D107" s="21">
        <v>0</v>
      </c>
      <c r="E107" s="458">
        <v>0</v>
      </c>
      <c r="F107" s="223"/>
      <c r="G107" s="183"/>
      <c r="H107" s="183"/>
      <c r="I107" s="183"/>
      <c r="J107" s="183"/>
      <c r="K107" s="183"/>
      <c r="L107" s="183"/>
      <c r="M107" s="183"/>
      <c r="N107" s="183"/>
      <c r="O107" s="224"/>
      <c r="P107" s="167">
        <v>0</v>
      </c>
      <c r="Q107" s="223"/>
      <c r="R107" s="225"/>
      <c r="S107" s="225"/>
      <c r="T107" s="168"/>
      <c r="U107" s="168"/>
      <c r="V107" s="168"/>
      <c r="W107" s="166"/>
      <c r="X107" s="183">
        <v>0</v>
      </c>
      <c r="Y107" s="169">
        <v>0</v>
      </c>
      <c r="Z107" s="170"/>
      <c r="AB107" s="223"/>
      <c r="AC107" s="183"/>
      <c r="AD107" s="183"/>
      <c r="AE107" s="183"/>
      <c r="AF107" s="183"/>
      <c r="AG107" s="183"/>
      <c r="AH107" s="183"/>
      <c r="AI107" s="183"/>
      <c r="AJ107" s="183"/>
      <c r="AK107" s="226"/>
      <c r="AL107" s="227"/>
      <c r="AM107" s="223">
        <v>0</v>
      </c>
      <c r="AN107" s="225"/>
      <c r="AO107" s="225"/>
      <c r="AP107" s="168"/>
      <c r="AQ107" s="168"/>
      <c r="AR107" s="168"/>
      <c r="AS107" s="166"/>
      <c r="AT107" s="183">
        <v>0</v>
      </c>
      <c r="AU107" s="169">
        <v>0</v>
      </c>
      <c r="AV107" s="173"/>
      <c r="AX107" s="228"/>
      <c r="AY107" s="229"/>
      <c r="AZ107" s="229"/>
      <c r="BA107" s="229"/>
      <c r="BB107" s="229"/>
      <c r="BC107" s="230"/>
      <c r="BE107" s="231"/>
      <c r="BF107" s="183"/>
      <c r="BG107" s="183"/>
      <c r="BH107" s="183"/>
      <c r="BI107" s="183"/>
      <c r="BJ107" s="183"/>
      <c r="BK107" s="183"/>
      <c r="BL107" s="183"/>
      <c r="BM107" s="183"/>
      <c r="BN107" s="226"/>
      <c r="BO107" s="227"/>
      <c r="BP107" s="223"/>
      <c r="BQ107" s="225"/>
      <c r="BR107" s="225"/>
      <c r="BS107" s="168"/>
      <c r="BT107" s="168"/>
      <c r="BU107" s="168"/>
      <c r="BV107" s="166"/>
      <c r="BW107" s="183">
        <v>0</v>
      </c>
      <c r="BX107" s="169">
        <v>0</v>
      </c>
      <c r="BY107" s="184"/>
      <c r="CA107" s="185">
        <v>0</v>
      </c>
      <c r="CB107" s="232">
        <v>0</v>
      </c>
      <c r="CC107" s="187"/>
      <c r="CD107" s="188">
        <v>0</v>
      </c>
      <c r="CE107" s="233">
        <v>0</v>
      </c>
      <c r="CF107" s="190"/>
      <c r="CG107" s="191">
        <v>0</v>
      </c>
      <c r="CH107" s="234">
        <v>0</v>
      </c>
      <c r="CI107" s="190"/>
      <c r="CJ107" s="235">
        <v>0</v>
      </c>
      <c r="CL107" s="236"/>
      <c r="CM107" s="237"/>
      <c r="CN107" s="238"/>
      <c r="CO107">
        <v>0</v>
      </c>
      <c r="CP107" s="239"/>
      <c r="CQ107" s="240"/>
      <c r="CR107" s="240"/>
      <c r="CS107" s="240"/>
      <c r="CT107" s="241"/>
      <c r="CU107" s="242">
        <v>0</v>
      </c>
      <c r="CW107" s="243"/>
      <c r="CX107" s="244">
        <v>0</v>
      </c>
      <c r="CY107" s="202">
        <v>0</v>
      </c>
      <c r="CZ107" s="245">
        <v>0</v>
      </c>
      <c r="DA107" s="204"/>
      <c r="DB107" s="243"/>
      <c r="DC107" s="244">
        <v>0</v>
      </c>
      <c r="DD107" s="202">
        <v>0</v>
      </c>
      <c r="DE107" s="246">
        <v>0</v>
      </c>
      <c r="DF107" s="190"/>
      <c r="DG107" s="243"/>
      <c r="DH107" s="202">
        <v>0</v>
      </c>
      <c r="DI107" s="202">
        <v>0</v>
      </c>
      <c r="DJ107" s="246">
        <v>0</v>
      </c>
      <c r="DK107" s="209"/>
      <c r="DL107" s="247"/>
      <c r="DM107" s="248"/>
      <c r="DN107" s="248"/>
      <c r="DO107" s="249"/>
      <c r="DR107" s="250">
        <v>0</v>
      </c>
      <c r="DS107" s="397">
        <v>0</v>
      </c>
      <c r="DT107" s="397"/>
      <c r="DU107" s="398"/>
      <c r="DV107" s="391"/>
      <c r="DW107" s="253">
        <v>0</v>
      </c>
      <c r="DX107" s="399">
        <v>0</v>
      </c>
      <c r="DY107" s="399"/>
      <c r="DZ107" s="400"/>
      <c r="EA107" s="391"/>
      <c r="EB107" s="401">
        <v>0</v>
      </c>
      <c r="EC107" s="402">
        <v>0</v>
      </c>
      <c r="ED107" s="402"/>
      <c r="EE107" s="403"/>
    </row>
    <row r="108" spans="1:135" x14ac:dyDescent="0.3">
      <c r="A108" s="20">
        <f t="shared" si="2"/>
        <v>60448</v>
      </c>
      <c r="B108" s="21">
        <v>0</v>
      </c>
      <c r="C108" s="21">
        <v>0</v>
      </c>
      <c r="D108" s="21">
        <v>0</v>
      </c>
      <c r="E108" s="458">
        <v>0</v>
      </c>
      <c r="F108" s="223"/>
      <c r="G108" s="183"/>
      <c r="H108" s="183"/>
      <c r="I108" s="183"/>
      <c r="J108" s="183"/>
      <c r="K108" s="183"/>
      <c r="L108" s="183"/>
      <c r="M108" s="183"/>
      <c r="N108" s="183"/>
      <c r="O108" s="224"/>
      <c r="P108" s="167">
        <v>0</v>
      </c>
      <c r="Q108" s="223"/>
      <c r="R108" s="225"/>
      <c r="S108" s="225"/>
      <c r="T108" s="168"/>
      <c r="U108" s="168"/>
      <c r="V108" s="168"/>
      <c r="W108" s="166"/>
      <c r="X108" s="183">
        <v>0</v>
      </c>
      <c r="Y108" s="169">
        <v>0</v>
      </c>
      <c r="Z108" s="170"/>
      <c r="AB108" s="223"/>
      <c r="AC108" s="183"/>
      <c r="AD108" s="183"/>
      <c r="AE108" s="183"/>
      <c r="AF108" s="183"/>
      <c r="AG108" s="183"/>
      <c r="AH108" s="183"/>
      <c r="AI108" s="183"/>
      <c r="AJ108" s="183"/>
      <c r="AK108" s="226"/>
      <c r="AL108" s="227"/>
      <c r="AM108" s="223">
        <v>0</v>
      </c>
      <c r="AN108" s="225"/>
      <c r="AO108" s="225"/>
      <c r="AP108" s="168"/>
      <c r="AQ108" s="168"/>
      <c r="AR108" s="168"/>
      <c r="AS108" s="166"/>
      <c r="AT108" s="183">
        <v>0</v>
      </c>
      <c r="AU108" s="169">
        <v>0</v>
      </c>
      <c r="AV108" s="173"/>
      <c r="AX108" s="228"/>
      <c r="AY108" s="229"/>
      <c r="AZ108" s="229"/>
      <c r="BA108" s="229"/>
      <c r="BB108" s="229"/>
      <c r="BC108" s="230"/>
      <c r="BE108" s="231"/>
      <c r="BF108" s="183"/>
      <c r="BG108" s="183"/>
      <c r="BH108" s="183"/>
      <c r="BI108" s="183"/>
      <c r="BJ108" s="183"/>
      <c r="BK108" s="183"/>
      <c r="BL108" s="183"/>
      <c r="BM108" s="183"/>
      <c r="BN108" s="226"/>
      <c r="BO108" s="227"/>
      <c r="BP108" s="223"/>
      <c r="BQ108" s="225"/>
      <c r="BR108" s="225"/>
      <c r="BS108" s="168"/>
      <c r="BT108" s="168"/>
      <c r="BU108" s="168"/>
      <c r="BV108" s="166"/>
      <c r="BW108" s="183">
        <v>0</v>
      </c>
      <c r="BX108" s="169">
        <v>0</v>
      </c>
      <c r="BY108" s="184"/>
      <c r="CA108" s="185">
        <v>0</v>
      </c>
      <c r="CB108" s="232">
        <v>0</v>
      </c>
      <c r="CC108" s="187"/>
      <c r="CD108" s="188">
        <v>0</v>
      </c>
      <c r="CE108" s="233">
        <v>0</v>
      </c>
      <c r="CF108" s="190"/>
      <c r="CG108" s="191">
        <v>0</v>
      </c>
      <c r="CH108" s="234">
        <v>0</v>
      </c>
      <c r="CI108" s="190"/>
      <c r="CJ108" s="235">
        <v>0</v>
      </c>
      <c r="CL108" s="236"/>
      <c r="CM108" s="237"/>
      <c r="CN108" s="238"/>
      <c r="CO108">
        <v>0</v>
      </c>
      <c r="CP108" s="239"/>
      <c r="CQ108" s="240"/>
      <c r="CR108" s="240"/>
      <c r="CS108" s="240"/>
      <c r="CT108" s="241"/>
      <c r="CU108" s="242">
        <v>0</v>
      </c>
      <c r="CW108" s="243"/>
      <c r="CX108" s="244">
        <v>0</v>
      </c>
      <c r="CY108" s="202">
        <v>0</v>
      </c>
      <c r="CZ108" s="245">
        <v>0</v>
      </c>
      <c r="DA108" s="204"/>
      <c r="DB108" s="243"/>
      <c r="DC108" s="244">
        <v>0</v>
      </c>
      <c r="DD108" s="202">
        <v>0</v>
      </c>
      <c r="DE108" s="246">
        <v>0</v>
      </c>
      <c r="DF108" s="190"/>
      <c r="DG108" s="243"/>
      <c r="DH108" s="202">
        <v>0</v>
      </c>
      <c r="DI108" s="202">
        <v>0</v>
      </c>
      <c r="DJ108" s="246">
        <v>0</v>
      </c>
      <c r="DK108" s="209"/>
      <c r="DL108" s="247"/>
      <c r="DM108" s="248"/>
      <c r="DN108" s="248"/>
      <c r="DO108" s="249"/>
      <c r="DR108" s="250">
        <v>0</v>
      </c>
      <c r="DS108" s="397">
        <v>0</v>
      </c>
      <c r="DT108" s="397"/>
      <c r="DU108" s="398"/>
      <c r="DV108" s="391"/>
      <c r="DW108" s="253">
        <v>0</v>
      </c>
      <c r="DX108" s="399">
        <v>0</v>
      </c>
      <c r="DY108" s="399"/>
      <c r="DZ108" s="400"/>
      <c r="EA108" s="391"/>
      <c r="EB108" s="401">
        <v>0</v>
      </c>
      <c r="EC108" s="402">
        <v>0</v>
      </c>
      <c r="ED108" s="402"/>
      <c r="EE108" s="403"/>
    </row>
    <row r="109" spans="1:135" x14ac:dyDescent="0.3">
      <c r="A109" s="20">
        <f t="shared" si="2"/>
        <v>60449</v>
      </c>
      <c r="B109" s="21">
        <v>0</v>
      </c>
      <c r="C109" s="21">
        <v>0</v>
      </c>
      <c r="D109" s="21">
        <v>0</v>
      </c>
      <c r="E109" s="458">
        <v>0</v>
      </c>
      <c r="F109" s="223"/>
      <c r="G109" s="183"/>
      <c r="H109" s="183"/>
      <c r="I109" s="183"/>
      <c r="J109" s="183"/>
      <c r="K109" s="183"/>
      <c r="L109" s="183"/>
      <c r="M109" s="183"/>
      <c r="N109" s="183"/>
      <c r="O109" s="224"/>
      <c r="P109" s="167">
        <v>0</v>
      </c>
      <c r="Q109" s="223"/>
      <c r="R109" s="225"/>
      <c r="S109" s="225"/>
      <c r="T109" s="168"/>
      <c r="U109" s="168"/>
      <c r="V109" s="168"/>
      <c r="W109" s="166"/>
      <c r="X109" s="183">
        <v>0</v>
      </c>
      <c r="Y109" s="169">
        <v>0</v>
      </c>
      <c r="Z109" s="170"/>
      <c r="AB109" s="223"/>
      <c r="AC109" s="183"/>
      <c r="AD109" s="183"/>
      <c r="AE109" s="183"/>
      <c r="AF109" s="183"/>
      <c r="AG109" s="183"/>
      <c r="AH109" s="183"/>
      <c r="AI109" s="183"/>
      <c r="AJ109" s="183"/>
      <c r="AK109" s="226"/>
      <c r="AL109" s="227"/>
      <c r="AM109" s="223">
        <v>0</v>
      </c>
      <c r="AN109" s="225"/>
      <c r="AO109" s="225"/>
      <c r="AP109" s="168"/>
      <c r="AQ109" s="168"/>
      <c r="AR109" s="168"/>
      <c r="AS109" s="166"/>
      <c r="AT109" s="183">
        <v>0</v>
      </c>
      <c r="AU109" s="169">
        <v>0</v>
      </c>
      <c r="AV109" s="173"/>
      <c r="AX109" s="228"/>
      <c r="AY109" s="229"/>
      <c r="AZ109" s="229"/>
      <c r="BA109" s="229"/>
      <c r="BB109" s="229"/>
      <c r="BC109" s="230"/>
      <c r="BE109" s="231"/>
      <c r="BF109" s="183"/>
      <c r="BG109" s="183"/>
      <c r="BH109" s="183"/>
      <c r="BI109" s="183"/>
      <c r="BJ109" s="183"/>
      <c r="BK109" s="183"/>
      <c r="BL109" s="183"/>
      <c r="BM109" s="183"/>
      <c r="BN109" s="226"/>
      <c r="BO109" s="227"/>
      <c r="BP109" s="223"/>
      <c r="BQ109" s="225"/>
      <c r="BR109" s="225"/>
      <c r="BS109" s="168"/>
      <c r="BT109" s="168"/>
      <c r="BU109" s="168"/>
      <c r="BV109" s="166"/>
      <c r="BW109" s="183">
        <v>0</v>
      </c>
      <c r="BX109" s="169">
        <v>0</v>
      </c>
      <c r="BY109" s="184"/>
      <c r="CA109" s="185">
        <v>0</v>
      </c>
      <c r="CB109" s="232">
        <v>0</v>
      </c>
      <c r="CC109" s="187"/>
      <c r="CD109" s="188">
        <v>0</v>
      </c>
      <c r="CE109" s="233">
        <v>0</v>
      </c>
      <c r="CF109" s="190"/>
      <c r="CG109" s="191">
        <v>0</v>
      </c>
      <c r="CH109" s="234">
        <v>0</v>
      </c>
      <c r="CI109" s="190"/>
      <c r="CJ109" s="235">
        <v>0</v>
      </c>
      <c r="CL109" s="236"/>
      <c r="CM109" s="237"/>
      <c r="CN109" s="238"/>
      <c r="CO109">
        <v>0</v>
      </c>
      <c r="CP109" s="239"/>
      <c r="CQ109" s="240"/>
      <c r="CR109" s="240"/>
      <c r="CS109" s="240"/>
      <c r="CT109" s="241"/>
      <c r="CU109" s="242">
        <v>0</v>
      </c>
      <c r="CW109" s="243"/>
      <c r="CX109" s="244">
        <v>0</v>
      </c>
      <c r="CY109" s="202">
        <v>0</v>
      </c>
      <c r="CZ109" s="245">
        <v>0</v>
      </c>
      <c r="DA109" s="204"/>
      <c r="DB109" s="243"/>
      <c r="DC109" s="244">
        <v>0</v>
      </c>
      <c r="DD109" s="202">
        <v>0</v>
      </c>
      <c r="DE109" s="246">
        <v>0</v>
      </c>
      <c r="DF109" s="190"/>
      <c r="DG109" s="243"/>
      <c r="DH109" s="202">
        <v>0</v>
      </c>
      <c r="DI109" s="202">
        <v>0</v>
      </c>
      <c r="DJ109" s="246">
        <v>0</v>
      </c>
      <c r="DK109" s="209"/>
      <c r="DL109" s="247"/>
      <c r="DM109" s="248"/>
      <c r="DN109" s="248"/>
      <c r="DO109" s="249"/>
      <c r="DR109" s="250">
        <v>0</v>
      </c>
      <c r="DS109" s="397">
        <v>0</v>
      </c>
      <c r="DT109" s="397"/>
      <c r="DU109" s="398"/>
      <c r="DV109" s="391"/>
      <c r="DW109" s="253">
        <v>0</v>
      </c>
      <c r="DX109" s="399">
        <v>0</v>
      </c>
      <c r="DY109" s="399"/>
      <c r="DZ109" s="400"/>
      <c r="EA109" s="391"/>
      <c r="EB109" s="401">
        <v>0</v>
      </c>
      <c r="EC109" s="402">
        <v>0</v>
      </c>
      <c r="ED109" s="402"/>
      <c r="EE109" s="403"/>
    </row>
    <row r="110" spans="1:135" ht="16.2" thickBot="1" x14ac:dyDescent="0.35">
      <c r="A110" s="20">
        <f t="shared" si="2"/>
        <v>60450</v>
      </c>
      <c r="B110" s="21">
        <v>0</v>
      </c>
      <c r="C110" s="21">
        <v>0</v>
      </c>
      <c r="D110" s="21">
        <v>0</v>
      </c>
      <c r="E110" s="458">
        <v>0</v>
      </c>
      <c r="F110" s="277"/>
      <c r="G110" s="278"/>
      <c r="H110" s="278"/>
      <c r="I110" s="278"/>
      <c r="J110" s="278"/>
      <c r="K110" s="278"/>
      <c r="L110" s="278"/>
      <c r="M110" s="278"/>
      <c r="N110" s="278"/>
      <c r="O110" s="279"/>
      <c r="P110" s="167">
        <v>0</v>
      </c>
      <c r="Q110" s="277"/>
      <c r="R110" s="280"/>
      <c r="S110" s="280"/>
      <c r="T110" s="281"/>
      <c r="U110" s="281"/>
      <c r="V110" s="281"/>
      <c r="W110" s="282"/>
      <c r="X110" s="278">
        <v>0</v>
      </c>
      <c r="Y110" s="283">
        <v>0</v>
      </c>
      <c r="Z110" s="284"/>
      <c r="AB110" s="277"/>
      <c r="AC110" s="278"/>
      <c r="AD110" s="278"/>
      <c r="AE110" s="278"/>
      <c r="AF110" s="278"/>
      <c r="AG110" s="278"/>
      <c r="AH110" s="278"/>
      <c r="AI110" s="278"/>
      <c r="AJ110" s="278"/>
      <c r="AK110" s="285"/>
      <c r="AL110" s="286"/>
      <c r="AM110" s="223">
        <v>0</v>
      </c>
      <c r="AN110" s="280"/>
      <c r="AO110" s="280"/>
      <c r="AP110" s="281"/>
      <c r="AQ110" s="281"/>
      <c r="AR110" s="281"/>
      <c r="AS110" s="282"/>
      <c r="AT110" s="183">
        <v>0</v>
      </c>
      <c r="AU110" s="169">
        <v>0</v>
      </c>
      <c r="AV110" s="287"/>
      <c r="AX110" s="288"/>
      <c r="AY110" s="289"/>
      <c r="AZ110" s="289"/>
      <c r="BA110" s="289"/>
      <c r="BB110" s="289"/>
      <c r="BC110" s="290"/>
      <c r="BE110" s="291"/>
      <c r="BF110" s="292"/>
      <c r="BG110" s="292"/>
      <c r="BH110" s="292"/>
      <c r="BI110" s="292"/>
      <c r="BJ110" s="292"/>
      <c r="BK110" s="292"/>
      <c r="BL110" s="292"/>
      <c r="BM110" s="292"/>
      <c r="BN110" s="293"/>
      <c r="BO110" s="294"/>
      <c r="BP110" s="295"/>
      <c r="BQ110" s="296"/>
      <c r="BR110" s="296"/>
      <c r="BS110" s="297"/>
      <c r="BT110" s="297"/>
      <c r="BU110" s="297"/>
      <c r="BV110" s="298"/>
      <c r="BW110" s="292">
        <v>0</v>
      </c>
      <c r="BX110" s="299">
        <v>0</v>
      </c>
      <c r="BY110" s="300"/>
      <c r="CA110" s="301">
        <v>0</v>
      </c>
      <c r="CB110" s="302">
        <v>0</v>
      </c>
      <c r="CC110" s="187"/>
      <c r="CD110" s="303">
        <v>0</v>
      </c>
      <c r="CE110" s="304">
        <v>0</v>
      </c>
      <c r="CF110" s="190"/>
      <c r="CG110" s="305">
        <v>0</v>
      </c>
      <c r="CH110" s="306">
        <v>0</v>
      </c>
      <c r="CI110" s="190"/>
      <c r="CJ110" s="307">
        <v>0</v>
      </c>
      <c r="CL110" s="236"/>
      <c r="CM110" s="237"/>
      <c r="CN110" s="238"/>
      <c r="CO110">
        <v>0</v>
      </c>
      <c r="CP110" s="308"/>
      <c r="CQ110" s="309"/>
      <c r="CR110" s="309"/>
      <c r="CS110" s="309"/>
      <c r="CT110" s="310"/>
      <c r="CU110" s="311">
        <v>0</v>
      </c>
      <c r="CW110" s="404"/>
      <c r="CX110" s="244">
        <v>0</v>
      </c>
      <c r="CY110" s="202">
        <v>0</v>
      </c>
      <c r="CZ110" s="315">
        <v>0</v>
      </c>
      <c r="DA110" s="204"/>
      <c r="DB110" s="312"/>
      <c r="DC110" s="313">
        <v>0</v>
      </c>
      <c r="DD110" s="314">
        <v>0</v>
      </c>
      <c r="DE110" s="316">
        <v>0</v>
      </c>
      <c r="DF110" s="190"/>
      <c r="DG110" s="312"/>
      <c r="DH110" s="202">
        <v>0</v>
      </c>
      <c r="DI110" s="314">
        <v>0</v>
      </c>
      <c r="DJ110" s="316">
        <v>0</v>
      </c>
      <c r="DK110" s="209"/>
      <c r="DL110" s="317"/>
      <c r="DM110" s="318"/>
      <c r="DN110" s="318"/>
      <c r="DO110" s="319"/>
      <c r="DR110" s="405">
        <v>0</v>
      </c>
      <c r="DS110" s="406">
        <v>0</v>
      </c>
      <c r="DT110" s="406"/>
      <c r="DU110" s="407"/>
      <c r="DV110" s="408"/>
      <c r="DW110" s="322">
        <v>0</v>
      </c>
      <c r="DX110" s="409">
        <v>0</v>
      </c>
      <c r="DY110" s="409"/>
      <c r="DZ110" s="410"/>
      <c r="EA110" s="408"/>
      <c r="EB110" s="411">
        <v>0</v>
      </c>
      <c r="EC110" s="412">
        <v>0</v>
      </c>
      <c r="ED110" s="412"/>
      <c r="EE110" s="413"/>
    </row>
    <row r="111" spans="1:135" ht="44.4" customHeight="1" thickTop="1" thickBot="1" x14ac:dyDescent="0.35">
      <c r="A111" s="459" t="s">
        <v>182</v>
      </c>
      <c r="B111" s="460">
        <v>43650</v>
      </c>
      <c r="C111" s="461"/>
      <c r="D111" s="461"/>
      <c r="E111" s="461"/>
      <c r="F111" s="327" t="s">
        <v>440</v>
      </c>
      <c r="G111" s="328" t="s">
        <v>441</v>
      </c>
      <c r="H111" s="327" t="s">
        <v>442</v>
      </c>
      <c r="I111" s="328" t="s">
        <v>475</v>
      </c>
      <c r="J111" s="327" t="s">
        <v>476</v>
      </c>
      <c r="K111" s="328"/>
      <c r="L111" s="327"/>
      <c r="M111" s="327"/>
      <c r="N111" s="327"/>
      <c r="O111" s="327"/>
      <c r="P111" s="329" t="s">
        <v>258</v>
      </c>
      <c r="Q111" s="330" t="s">
        <v>443</v>
      </c>
      <c r="R111" s="331" t="s">
        <v>444</v>
      </c>
      <c r="S111" s="330" t="s">
        <v>477</v>
      </c>
      <c r="T111" s="330" t="s">
        <v>478</v>
      </c>
      <c r="U111" s="330"/>
      <c r="V111" s="330"/>
      <c r="W111" s="330"/>
      <c r="X111" s="332" t="s">
        <v>259</v>
      </c>
      <c r="Y111" s="332" t="s">
        <v>260</v>
      </c>
      <c r="Z111" s="332" t="s">
        <v>261</v>
      </c>
      <c r="AA111" s="334"/>
      <c r="AB111" s="327" t="s">
        <v>445</v>
      </c>
      <c r="AC111" s="414" t="s">
        <v>446</v>
      </c>
      <c r="AD111" s="414" t="s">
        <v>447</v>
      </c>
      <c r="AE111" s="414"/>
      <c r="AF111" s="414"/>
      <c r="AG111" s="414"/>
      <c r="AH111" s="414"/>
      <c r="AI111" s="414"/>
      <c r="AJ111" s="414"/>
      <c r="AK111" s="414"/>
      <c r="AL111" s="327"/>
      <c r="AM111" s="333" t="s">
        <v>438</v>
      </c>
      <c r="AN111" s="330"/>
      <c r="AO111" s="330"/>
      <c r="AP111" s="330"/>
      <c r="AQ111" s="330"/>
      <c r="AR111" s="330"/>
      <c r="AS111" s="330"/>
      <c r="AT111" s="338" t="s">
        <v>259</v>
      </c>
      <c r="AU111" s="338" t="s">
        <v>260</v>
      </c>
      <c r="AV111" s="340" t="s">
        <v>261</v>
      </c>
      <c r="AX111" s="341">
        <v>0</v>
      </c>
      <c r="AY111" s="342">
        <v>0</v>
      </c>
      <c r="AZ111" s="342">
        <v>0</v>
      </c>
      <c r="BA111" s="342">
        <v>0</v>
      </c>
      <c r="BB111" s="342">
        <v>0</v>
      </c>
      <c r="BC111" s="343">
        <v>0</v>
      </c>
      <c r="BD111" s="334"/>
      <c r="BE111" s="344" t="s">
        <v>445</v>
      </c>
      <c r="BF111" s="344" t="s">
        <v>448</v>
      </c>
      <c r="BG111" s="344" t="s">
        <v>479</v>
      </c>
      <c r="BH111" s="344"/>
      <c r="BI111" s="344"/>
      <c r="BJ111" s="344"/>
      <c r="BK111" s="344"/>
      <c r="BL111" s="344"/>
      <c r="BM111" s="344"/>
      <c r="BN111" s="344"/>
      <c r="BO111" s="344"/>
      <c r="BP111" s="345" t="s">
        <v>449</v>
      </c>
      <c r="BQ111" s="346" t="s">
        <v>480</v>
      </c>
      <c r="BR111" s="346" t="s">
        <v>489</v>
      </c>
      <c r="BS111" s="346"/>
      <c r="BT111" s="346"/>
      <c r="BU111" s="346"/>
      <c r="BV111" s="346"/>
      <c r="BW111" s="347" t="s">
        <v>259</v>
      </c>
      <c r="BX111" s="347" t="s">
        <v>260</v>
      </c>
      <c r="BY111" s="347" t="s">
        <v>261</v>
      </c>
      <c r="CA111" s="348" t="s">
        <v>262</v>
      </c>
      <c r="CB111" s="415">
        <v>0</v>
      </c>
      <c r="CC111" s="416"/>
      <c r="CD111" s="417" t="s">
        <v>262</v>
      </c>
      <c r="CE111" s="418">
        <v>36</v>
      </c>
      <c r="CF111" s="416"/>
      <c r="CG111" s="417" t="s">
        <v>262</v>
      </c>
      <c r="CH111" s="418">
        <v>0</v>
      </c>
      <c r="CI111" s="350"/>
      <c r="CJ111" s="352">
        <v>33</v>
      </c>
      <c r="CL111" s="353"/>
      <c r="CM111" s="354"/>
      <c r="CN111" s="355"/>
      <c r="CO111">
        <v>0</v>
      </c>
      <c r="CP111" s="356"/>
      <c r="CQ111" s="357"/>
      <c r="CR111" s="357"/>
      <c r="CS111" s="357"/>
      <c r="CT111" s="357"/>
      <c r="CU111" s="358"/>
      <c r="CW111" s="359"/>
      <c r="CX111" s="648" t="s">
        <v>263</v>
      </c>
      <c r="CY111" s="648"/>
      <c r="CZ111" s="360">
        <v>0</v>
      </c>
      <c r="DA111" s="361"/>
      <c r="DB111" s="362"/>
      <c r="DC111" s="649" t="s">
        <v>263</v>
      </c>
      <c r="DD111" s="649"/>
      <c r="DE111" s="363">
        <v>0</v>
      </c>
      <c r="DF111" s="364"/>
      <c r="DG111" s="362"/>
      <c r="DH111" s="649" t="s">
        <v>263</v>
      </c>
      <c r="DI111" s="649"/>
      <c r="DJ111" s="363">
        <v>0</v>
      </c>
      <c r="DK111" s="365"/>
      <c r="DL111" s="366"/>
      <c r="DM111" s="367"/>
      <c r="DN111" s="367"/>
      <c r="DO111" s="368"/>
      <c r="DR111" s="369">
        <v>36</v>
      </c>
      <c r="DS111" s="370">
        <v>36</v>
      </c>
      <c r="DT111" s="370">
        <v>0</v>
      </c>
      <c r="DU111" s="371">
        <v>0</v>
      </c>
      <c r="DV111" s="72"/>
      <c r="DW111" s="372">
        <v>36</v>
      </c>
      <c r="DX111" s="373">
        <v>36</v>
      </c>
      <c r="DY111" s="373">
        <v>0</v>
      </c>
      <c r="DZ111" s="374">
        <v>0</v>
      </c>
      <c r="EA111" s="72"/>
      <c r="EB111" s="375">
        <v>36</v>
      </c>
      <c r="EC111" s="376">
        <v>36</v>
      </c>
      <c r="ED111" s="376">
        <v>0</v>
      </c>
      <c r="EE111" s="377">
        <v>0</v>
      </c>
    </row>
    <row r="112" spans="1:135" ht="15" customHeight="1" thickTop="1" thickBot="1" x14ac:dyDescent="0.35">
      <c r="A112" t="s">
        <v>306</v>
      </c>
      <c r="F112" s="378"/>
      <c r="G112" s="378"/>
      <c r="H112" s="378"/>
      <c r="I112" s="378"/>
      <c r="J112" s="378"/>
      <c r="K112" s="378"/>
      <c r="L112" s="378"/>
      <c r="M112" s="378"/>
      <c r="N112" s="378"/>
      <c r="O112" s="378"/>
      <c r="Q112" s="378"/>
      <c r="R112" s="378"/>
      <c r="AB112" s="378"/>
      <c r="AC112" s="378"/>
      <c r="AD112" s="378"/>
      <c r="AE112" s="378"/>
      <c r="AF112" s="378"/>
      <c r="AG112" s="378"/>
      <c r="AH112" s="378"/>
      <c r="AI112" s="378"/>
      <c r="AJ112" s="378"/>
      <c r="AK112" s="378"/>
      <c r="AM112" s="378"/>
      <c r="AN112" s="378"/>
      <c r="BE112" s="378"/>
      <c r="BF112" s="378"/>
      <c r="BG112" s="378"/>
      <c r="BH112" s="378"/>
      <c r="BI112" s="378"/>
      <c r="BJ112" s="378"/>
      <c r="BK112" s="378"/>
      <c r="BL112" s="378"/>
      <c r="BM112" s="378"/>
      <c r="BN112" s="378"/>
      <c r="BP112" s="378"/>
      <c r="BQ112" s="378"/>
      <c r="DR112" s="379"/>
      <c r="DS112" s="379"/>
      <c r="DT112" s="379"/>
      <c r="DU112" s="379"/>
      <c r="DV112" s="379"/>
      <c r="DW112" s="379"/>
      <c r="DX112" s="379"/>
      <c r="DY112" s="379"/>
      <c r="DZ112" s="379"/>
      <c r="EA112" s="379"/>
      <c r="EB112" s="379"/>
      <c r="EC112" s="379"/>
      <c r="ED112" s="379"/>
      <c r="EE112" s="379"/>
    </row>
    <row r="113" spans="1:135" ht="15" customHeight="1" thickTop="1" thickBot="1" x14ac:dyDescent="0.35">
      <c r="A113" s="41" t="str">
        <f>+A57</f>
        <v>I.E LUIS LOPEZ DE MESA</v>
      </c>
      <c r="B113" s="438"/>
      <c r="C113" s="438"/>
      <c r="D113" s="439">
        <v>43606</v>
      </c>
      <c r="E113" s="440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3"/>
      <c r="R113" s="43"/>
      <c r="S113" s="44" t="s">
        <v>5</v>
      </c>
      <c r="T113" s="43"/>
      <c r="U113" s="43"/>
      <c r="V113" s="43"/>
      <c r="W113" s="45"/>
      <c r="X113" s="42"/>
      <c r="Y113" s="42"/>
      <c r="Z113" s="46"/>
      <c r="AA113" s="47"/>
      <c r="AB113" s="48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583" t="s">
        <v>0</v>
      </c>
      <c r="AN113" s="584"/>
      <c r="AO113" s="584"/>
      <c r="AP113" s="584"/>
      <c r="AQ113" s="584"/>
      <c r="AR113" s="584"/>
      <c r="AS113" s="51"/>
      <c r="AT113" s="49"/>
      <c r="AU113" s="49"/>
      <c r="AV113" s="52"/>
      <c r="AW113" s="47"/>
      <c r="AX113" s="53"/>
      <c r="AY113" s="53"/>
      <c r="AZ113" s="53"/>
      <c r="BA113" s="53"/>
      <c r="BB113" s="53"/>
      <c r="BC113" s="53"/>
      <c r="BD113" s="47"/>
      <c r="BE113" s="54"/>
      <c r="BF113" s="55"/>
      <c r="BG113" s="55"/>
      <c r="BH113" s="55"/>
      <c r="BI113" s="55"/>
      <c r="BJ113" s="55"/>
      <c r="BK113" s="55"/>
      <c r="BL113" s="55"/>
      <c r="BM113" s="55"/>
      <c r="BN113" s="55"/>
      <c r="BO113" s="55"/>
      <c r="BP113" s="585" t="s">
        <v>1</v>
      </c>
      <c r="BQ113" s="585"/>
      <c r="BR113" s="585"/>
      <c r="BS113" s="585"/>
      <c r="BT113" s="585"/>
      <c r="BU113" s="56"/>
      <c r="BV113" s="57"/>
      <c r="BW113" s="55"/>
      <c r="BX113" s="55"/>
      <c r="BY113" s="58"/>
      <c r="BZ113" s="47"/>
      <c r="CA113" s="586" t="s">
        <v>231</v>
      </c>
      <c r="CB113" s="587"/>
      <c r="CC113" s="587"/>
      <c r="CD113" s="587"/>
      <c r="CE113" s="587"/>
      <c r="CF113" s="587"/>
      <c r="CG113" s="587"/>
      <c r="CH113" s="587"/>
      <c r="CI113" s="587"/>
      <c r="CJ113" s="588"/>
      <c r="CK113" s="47"/>
      <c r="CL113" s="47"/>
      <c r="CM113" s="47"/>
      <c r="CN113" s="47"/>
      <c r="CO113" s="47"/>
      <c r="CP113" s="589" t="s">
        <v>2</v>
      </c>
      <c r="CQ113" s="590"/>
      <c r="CR113" s="590"/>
      <c r="CS113" s="590"/>
      <c r="CT113" s="590"/>
      <c r="CU113" s="591"/>
      <c r="CV113" s="47"/>
      <c r="CW113" s="592" t="s">
        <v>232</v>
      </c>
      <c r="CX113" s="593"/>
      <c r="CY113" s="593"/>
      <c r="CZ113" s="593"/>
      <c r="DA113" s="593"/>
      <c r="DB113" s="593"/>
      <c r="DC113" s="593"/>
      <c r="DD113" s="593"/>
      <c r="DE113" s="593"/>
      <c r="DF113" s="593"/>
      <c r="DG113" s="593"/>
      <c r="DH113" s="593"/>
      <c r="DI113" s="593"/>
      <c r="DJ113" s="593"/>
      <c r="DK113" s="593"/>
      <c r="DL113" s="593"/>
      <c r="DM113" s="593"/>
      <c r="DN113" s="593"/>
      <c r="DO113" s="594"/>
      <c r="DP113" s="47"/>
      <c r="DQ113" s="47"/>
      <c r="DR113" s="550" t="s">
        <v>3</v>
      </c>
      <c r="DS113" s="551"/>
      <c r="DT113" s="551"/>
      <c r="DU113" s="551"/>
      <c r="DV113" s="551"/>
      <c r="DW113" s="551"/>
      <c r="DX113" s="551"/>
      <c r="DY113" s="551"/>
      <c r="DZ113" s="551"/>
      <c r="EA113" s="551"/>
      <c r="EB113" s="551"/>
      <c r="EC113" s="551"/>
      <c r="ED113" s="551"/>
      <c r="EE113" s="552"/>
    </row>
    <row r="114" spans="1:135" ht="18.600000000000001" customHeight="1" thickTop="1" thickBot="1" x14ac:dyDescent="0.35">
      <c r="A114" s="441" t="str">
        <f>+A58</f>
        <v>año</v>
      </c>
      <c r="B114" s="442">
        <v>2019</v>
      </c>
      <c r="C114" s="443" t="s">
        <v>4</v>
      </c>
      <c r="D114" s="19" t="s">
        <v>5</v>
      </c>
      <c r="E114" s="444"/>
      <c r="F114" s="553" t="s">
        <v>6</v>
      </c>
      <c r="G114" s="553"/>
      <c r="H114" s="553"/>
      <c r="I114" s="553"/>
      <c r="J114" s="553"/>
      <c r="K114" s="553"/>
      <c r="L114" s="553"/>
      <c r="M114" s="553"/>
      <c r="N114" s="553"/>
      <c r="O114" s="553"/>
      <c r="P114" s="59">
        <v>1</v>
      </c>
      <c r="Q114" s="554" t="s">
        <v>7</v>
      </c>
      <c r="R114" s="555"/>
      <c r="S114" s="555"/>
      <c r="T114" s="555"/>
      <c r="U114" s="555"/>
      <c r="V114" s="555"/>
      <c r="W114" s="60">
        <v>2</v>
      </c>
      <c r="X114" s="556" t="s">
        <v>8</v>
      </c>
      <c r="Y114" s="557"/>
      <c r="Z114" s="558"/>
      <c r="AA114" s="47"/>
      <c r="AB114" s="559" t="s">
        <v>6</v>
      </c>
      <c r="AC114" s="560"/>
      <c r="AD114" s="560"/>
      <c r="AE114" s="560"/>
      <c r="AF114" s="560"/>
      <c r="AG114" s="560"/>
      <c r="AH114" s="560"/>
      <c r="AI114" s="560"/>
      <c r="AJ114" s="560"/>
      <c r="AK114" s="560"/>
      <c r="AL114" s="61">
        <v>1</v>
      </c>
      <c r="AM114" s="561" t="s">
        <v>7</v>
      </c>
      <c r="AN114" s="562"/>
      <c r="AO114" s="562"/>
      <c r="AP114" s="562"/>
      <c r="AQ114" s="562"/>
      <c r="AR114" s="562"/>
      <c r="AS114" s="62">
        <v>1</v>
      </c>
      <c r="AT114" s="563" t="s">
        <v>8</v>
      </c>
      <c r="AU114" s="564"/>
      <c r="AV114" s="565"/>
      <c r="AW114" s="47"/>
      <c r="AX114" s="566" t="s">
        <v>233</v>
      </c>
      <c r="AY114" s="567"/>
      <c r="AZ114" s="567"/>
      <c r="BA114" s="567"/>
      <c r="BB114" s="568"/>
      <c r="BC114" s="63">
        <v>1</v>
      </c>
      <c r="BD114" s="47"/>
      <c r="BE114" s="569" t="s">
        <v>6</v>
      </c>
      <c r="BF114" s="570"/>
      <c r="BG114" s="570"/>
      <c r="BH114" s="570"/>
      <c r="BI114" s="570"/>
      <c r="BJ114" s="570"/>
      <c r="BK114" s="570"/>
      <c r="BL114" s="570"/>
      <c r="BM114" s="570"/>
      <c r="BN114" s="570"/>
      <c r="BO114" s="64">
        <v>2</v>
      </c>
      <c r="BP114" s="571" t="s">
        <v>7</v>
      </c>
      <c r="BQ114" s="572"/>
      <c r="BR114" s="572"/>
      <c r="BS114" s="572"/>
      <c r="BT114" s="572"/>
      <c r="BU114" s="572"/>
      <c r="BV114" s="65">
        <v>1</v>
      </c>
      <c r="BW114" s="573" t="s">
        <v>8</v>
      </c>
      <c r="BX114" s="574"/>
      <c r="BY114" s="575"/>
      <c r="BZ114" s="47"/>
      <c r="CA114" s="576" t="s">
        <v>234</v>
      </c>
      <c r="CB114" s="577"/>
      <c r="CC114" s="66"/>
      <c r="CD114" s="640" t="s">
        <v>235</v>
      </c>
      <c r="CE114" s="641"/>
      <c r="CF114" s="66"/>
      <c r="CG114" s="642" t="s">
        <v>236</v>
      </c>
      <c r="CH114" s="643"/>
      <c r="CI114" s="66"/>
      <c r="CJ114" s="578" t="s">
        <v>237</v>
      </c>
      <c r="CK114" s="47"/>
      <c r="CL114" s="580" t="s">
        <v>464</v>
      </c>
      <c r="CM114" s="581"/>
      <c r="CN114" s="582"/>
      <c r="CO114" s="47" t="s">
        <v>465</v>
      </c>
      <c r="CP114" s="604" t="s">
        <v>239</v>
      </c>
      <c r="CQ114" s="605"/>
      <c r="CR114" s="605"/>
      <c r="CS114" s="605"/>
      <c r="CT114" s="605"/>
      <c r="CU114" s="606"/>
      <c r="CV114" s="47"/>
      <c r="CW114" s="607" t="s">
        <v>240</v>
      </c>
      <c r="CX114" s="608"/>
      <c r="CY114" s="608"/>
      <c r="CZ114" s="380"/>
      <c r="DA114" s="71"/>
      <c r="DB114" s="609" t="s">
        <v>241</v>
      </c>
      <c r="DC114" s="610"/>
      <c r="DD114" s="610"/>
      <c r="DE114" s="381"/>
      <c r="DF114" s="71"/>
      <c r="DG114" s="611" t="s">
        <v>242</v>
      </c>
      <c r="DH114" s="612"/>
      <c r="DI114" s="612"/>
      <c r="DJ114" s="382"/>
      <c r="DK114" s="71"/>
      <c r="DL114" s="613" t="s">
        <v>243</v>
      </c>
      <c r="DM114" s="614"/>
      <c r="DN114" s="614"/>
      <c r="DO114" s="615"/>
      <c r="DP114" s="47"/>
      <c r="DQ114" s="47"/>
      <c r="DR114" s="595" t="s">
        <v>5</v>
      </c>
      <c r="DS114" s="596"/>
      <c r="DT114" s="596"/>
      <c r="DU114" s="597"/>
      <c r="DV114" s="72"/>
      <c r="DW114" s="598" t="s">
        <v>0</v>
      </c>
      <c r="DX114" s="599"/>
      <c r="DY114" s="599"/>
      <c r="DZ114" s="600"/>
      <c r="EA114" s="72"/>
      <c r="EB114" s="601" t="s">
        <v>1</v>
      </c>
      <c r="EC114" s="602"/>
      <c r="ED114" s="602"/>
      <c r="EE114" s="603"/>
    </row>
    <row r="115" spans="1:135" ht="18.600000000000001" thickTop="1" thickBot="1" x14ac:dyDescent="0.4">
      <c r="A115" s="462" t="s">
        <v>341</v>
      </c>
      <c r="B115" s="446" t="s">
        <v>9</v>
      </c>
      <c r="C115" s="447">
        <v>703</v>
      </c>
      <c r="D115" s="448" t="s">
        <v>10</v>
      </c>
      <c r="E115" s="449" t="s">
        <v>16</v>
      </c>
      <c r="F115" s="616">
        <v>0.3</v>
      </c>
      <c r="G115" s="617"/>
      <c r="H115" s="618" t="s">
        <v>244</v>
      </c>
      <c r="I115" s="618"/>
      <c r="J115" s="618"/>
      <c r="K115" s="618"/>
      <c r="L115" s="618"/>
      <c r="M115" s="618"/>
      <c r="N115" s="618"/>
      <c r="O115" s="619"/>
      <c r="P115" s="73">
        <v>0.2</v>
      </c>
      <c r="Q115" s="620">
        <v>0.3</v>
      </c>
      <c r="R115" s="621"/>
      <c r="S115" s="622" t="s">
        <v>245</v>
      </c>
      <c r="T115" s="622"/>
      <c r="U115" s="622"/>
      <c r="V115" s="622"/>
      <c r="W115" s="623"/>
      <c r="X115" s="74">
        <v>0.1</v>
      </c>
      <c r="Y115" s="75">
        <v>0.05</v>
      </c>
      <c r="Z115" s="76">
        <v>0.05</v>
      </c>
      <c r="AA115" s="47"/>
      <c r="AB115" s="624">
        <v>0.4</v>
      </c>
      <c r="AC115" s="622"/>
      <c r="AD115" s="625" t="s">
        <v>244</v>
      </c>
      <c r="AE115" s="625"/>
      <c r="AF115" s="625"/>
      <c r="AG115" s="625"/>
      <c r="AH115" s="625"/>
      <c r="AI115" s="625"/>
      <c r="AJ115" s="625"/>
      <c r="AK115" s="625"/>
      <c r="AL115" s="626"/>
      <c r="AM115" s="620">
        <v>0.4</v>
      </c>
      <c r="AN115" s="621"/>
      <c r="AO115" s="622" t="s">
        <v>245</v>
      </c>
      <c r="AP115" s="622"/>
      <c r="AQ115" s="622"/>
      <c r="AR115" s="622"/>
      <c r="AS115" s="623"/>
      <c r="AT115" s="74">
        <v>0.1</v>
      </c>
      <c r="AU115" s="75">
        <v>0.05</v>
      </c>
      <c r="AV115" s="77">
        <v>0.05</v>
      </c>
      <c r="AW115" s="47"/>
      <c r="AX115" s="78">
        <v>1</v>
      </c>
      <c r="AY115" s="79">
        <v>0</v>
      </c>
      <c r="AZ115" s="79">
        <v>0</v>
      </c>
      <c r="BA115" s="79">
        <v>0</v>
      </c>
      <c r="BB115" s="79">
        <v>0</v>
      </c>
      <c r="BC115" s="80">
        <v>0</v>
      </c>
      <c r="BD115" s="47"/>
      <c r="BE115" s="627">
        <v>0.4</v>
      </c>
      <c r="BF115" s="622"/>
      <c r="BG115" s="625" t="s">
        <v>244</v>
      </c>
      <c r="BH115" s="625"/>
      <c r="BI115" s="625"/>
      <c r="BJ115" s="625"/>
      <c r="BK115" s="625"/>
      <c r="BL115" s="625"/>
      <c r="BM115" s="625"/>
      <c r="BN115" s="625"/>
      <c r="BO115" s="626"/>
      <c r="BP115" s="620">
        <v>0.4</v>
      </c>
      <c r="BQ115" s="621"/>
      <c r="BR115" s="622" t="s">
        <v>245</v>
      </c>
      <c r="BS115" s="622"/>
      <c r="BT115" s="622"/>
      <c r="BU115" s="622"/>
      <c r="BV115" s="623"/>
      <c r="BW115" s="74">
        <v>0.1</v>
      </c>
      <c r="BX115" s="75">
        <v>0.05</v>
      </c>
      <c r="BY115" s="81">
        <v>0.05</v>
      </c>
      <c r="BZ115" s="47"/>
      <c r="CA115" s="638">
        <v>1</v>
      </c>
      <c r="CB115" s="639"/>
      <c r="CC115" s="82"/>
      <c r="CD115" s="628">
        <v>1</v>
      </c>
      <c r="CE115" s="629"/>
      <c r="CF115" s="82"/>
      <c r="CG115" s="630">
        <v>1</v>
      </c>
      <c r="CH115" s="631"/>
      <c r="CI115" s="82"/>
      <c r="CJ115" s="579"/>
      <c r="CK115" s="47"/>
      <c r="CL115" s="83">
        <v>0</v>
      </c>
      <c r="CM115" s="84">
        <v>0</v>
      </c>
      <c r="CN115" s="85">
        <v>0</v>
      </c>
      <c r="CO115" s="47"/>
      <c r="CP115" s="86" t="s">
        <v>13</v>
      </c>
      <c r="CQ115" s="87" t="s">
        <v>14</v>
      </c>
      <c r="CR115" s="88" t="s">
        <v>15</v>
      </c>
      <c r="CS115" s="89"/>
      <c r="CT115" s="89"/>
      <c r="CU115" s="90"/>
      <c r="CV115" s="47"/>
      <c r="CW115" s="91">
        <v>0.3</v>
      </c>
      <c r="CX115" s="92">
        <v>0.5</v>
      </c>
      <c r="CY115" s="92">
        <v>0.2</v>
      </c>
      <c r="CZ115" s="93">
        <v>1</v>
      </c>
      <c r="DA115" s="94"/>
      <c r="DB115" s="91">
        <v>0.3</v>
      </c>
      <c r="DC115" s="92">
        <v>0.5</v>
      </c>
      <c r="DD115" s="92">
        <v>0.2</v>
      </c>
      <c r="DE115" s="93">
        <v>1</v>
      </c>
      <c r="DF115" s="94"/>
      <c r="DG115" s="91">
        <v>0.3</v>
      </c>
      <c r="DH115" s="92">
        <v>0.5</v>
      </c>
      <c r="DI115" s="92">
        <v>0.2</v>
      </c>
      <c r="DJ115" s="93">
        <v>1</v>
      </c>
      <c r="DK115" s="94"/>
      <c r="DL115" s="95">
        <v>20</v>
      </c>
      <c r="DM115" s="96">
        <v>20</v>
      </c>
      <c r="DN115" s="96">
        <v>20</v>
      </c>
      <c r="DO115" s="97">
        <v>20</v>
      </c>
      <c r="DP115" s="47"/>
      <c r="DQ115" s="47"/>
      <c r="DR115" s="98" t="s">
        <v>246</v>
      </c>
      <c r="DS115" s="99" t="s">
        <v>247</v>
      </c>
      <c r="DT115" s="100" t="s">
        <v>248</v>
      </c>
      <c r="DU115" s="101" t="s">
        <v>249</v>
      </c>
      <c r="DV115" s="72"/>
      <c r="DW115" s="102" t="s">
        <v>246</v>
      </c>
      <c r="DX115" s="103" t="s">
        <v>247</v>
      </c>
      <c r="DY115" s="104" t="s">
        <v>248</v>
      </c>
      <c r="DZ115" s="105" t="s">
        <v>249</v>
      </c>
      <c r="EA115" s="106"/>
      <c r="EB115" s="107" t="s">
        <v>246</v>
      </c>
      <c r="EC115" s="108" t="s">
        <v>247</v>
      </c>
      <c r="ED115" s="109" t="s">
        <v>248</v>
      </c>
      <c r="EE115" s="110" t="s">
        <v>249</v>
      </c>
    </row>
    <row r="116" spans="1:135" ht="21" customHeight="1" thickTop="1" thickBot="1" x14ac:dyDescent="0.4">
      <c r="A116" s="450" t="s">
        <v>183</v>
      </c>
      <c r="B116" s="451" t="s">
        <v>19</v>
      </c>
      <c r="C116" s="452"/>
      <c r="D116" s="451" t="s">
        <v>20</v>
      </c>
      <c r="E116" s="453"/>
      <c r="F116" s="111">
        <v>0</v>
      </c>
      <c r="G116" s="112">
        <v>0</v>
      </c>
      <c r="H116" s="112">
        <v>0</v>
      </c>
      <c r="I116" s="112">
        <v>0</v>
      </c>
      <c r="J116" s="112">
        <v>0</v>
      </c>
      <c r="K116" s="112">
        <v>0</v>
      </c>
      <c r="L116" s="112">
        <v>0</v>
      </c>
      <c r="M116" s="112">
        <v>0</v>
      </c>
      <c r="N116" s="112">
        <v>0</v>
      </c>
      <c r="O116" s="113">
        <v>0</v>
      </c>
      <c r="P116" s="114">
        <v>0</v>
      </c>
      <c r="Q116" s="115">
        <v>12</v>
      </c>
      <c r="R116" s="116">
        <v>13</v>
      </c>
      <c r="S116" s="116">
        <v>0</v>
      </c>
      <c r="T116" s="116">
        <v>0</v>
      </c>
      <c r="U116" s="116">
        <v>0</v>
      </c>
      <c r="V116" s="116">
        <v>0</v>
      </c>
      <c r="W116" s="116">
        <v>0</v>
      </c>
      <c r="X116" s="114">
        <v>0</v>
      </c>
      <c r="Y116" s="112">
        <v>0</v>
      </c>
      <c r="Z116" s="117">
        <v>0</v>
      </c>
      <c r="AA116" s="47"/>
      <c r="AB116" s="118">
        <v>0</v>
      </c>
      <c r="AC116" s="119">
        <v>0</v>
      </c>
      <c r="AD116" s="119">
        <v>0</v>
      </c>
      <c r="AE116" s="119">
        <v>0</v>
      </c>
      <c r="AF116" s="119">
        <v>0</v>
      </c>
      <c r="AG116" s="119">
        <v>0</v>
      </c>
      <c r="AH116" s="119">
        <v>0</v>
      </c>
      <c r="AI116" s="119">
        <v>0</v>
      </c>
      <c r="AJ116" s="119">
        <v>0</v>
      </c>
      <c r="AK116" s="120">
        <v>0</v>
      </c>
      <c r="AL116" s="121">
        <v>0</v>
      </c>
      <c r="AM116" s="122">
        <v>0</v>
      </c>
      <c r="AN116" s="123">
        <v>0</v>
      </c>
      <c r="AO116" s="123">
        <v>0</v>
      </c>
      <c r="AP116" s="123">
        <v>0</v>
      </c>
      <c r="AQ116" s="123">
        <v>0</v>
      </c>
      <c r="AR116" s="123">
        <v>0</v>
      </c>
      <c r="AS116" s="124">
        <v>0</v>
      </c>
      <c r="AT116" s="125">
        <v>0</v>
      </c>
      <c r="AU116" s="126">
        <v>0</v>
      </c>
      <c r="AV116" s="127">
        <v>0</v>
      </c>
      <c r="AW116" s="47"/>
      <c r="AX116" s="128">
        <v>0</v>
      </c>
      <c r="AY116" s="129">
        <v>0</v>
      </c>
      <c r="AZ116" s="129">
        <v>0</v>
      </c>
      <c r="BA116" s="129">
        <v>0</v>
      </c>
      <c r="BB116" s="129">
        <v>0</v>
      </c>
      <c r="BC116" s="130">
        <v>0</v>
      </c>
      <c r="BD116" s="47"/>
      <c r="BE116" s="131">
        <v>1</v>
      </c>
      <c r="BF116" s="132">
        <v>2</v>
      </c>
      <c r="BG116" s="132">
        <v>0</v>
      </c>
      <c r="BH116" s="132">
        <v>0</v>
      </c>
      <c r="BI116" s="132">
        <v>0</v>
      </c>
      <c r="BJ116" s="132">
        <v>0</v>
      </c>
      <c r="BK116" s="132">
        <v>0</v>
      </c>
      <c r="BL116" s="132">
        <v>0</v>
      </c>
      <c r="BM116" s="132">
        <v>0</v>
      </c>
      <c r="BN116" s="133">
        <v>0</v>
      </c>
      <c r="BO116" s="134">
        <v>0</v>
      </c>
      <c r="BP116" s="135">
        <v>12</v>
      </c>
      <c r="BQ116" s="136">
        <v>0</v>
      </c>
      <c r="BR116" s="136">
        <v>0</v>
      </c>
      <c r="BS116" s="136">
        <v>0</v>
      </c>
      <c r="BT116" s="136">
        <v>0</v>
      </c>
      <c r="BU116" s="136">
        <v>0</v>
      </c>
      <c r="BV116" s="137">
        <v>0</v>
      </c>
      <c r="BW116" s="138">
        <v>0</v>
      </c>
      <c r="BX116" s="132">
        <v>0</v>
      </c>
      <c r="BY116" s="139">
        <v>0</v>
      </c>
      <c r="BZ116" s="47"/>
      <c r="CA116" s="632">
        <v>0.8</v>
      </c>
      <c r="CB116" s="633"/>
      <c r="CC116" s="140"/>
      <c r="CD116" s="634">
        <v>0</v>
      </c>
      <c r="CE116" s="635"/>
      <c r="CF116" s="140"/>
      <c r="CG116" s="636">
        <v>0.2</v>
      </c>
      <c r="CH116" s="637"/>
      <c r="CI116" s="72"/>
      <c r="CJ116" s="141">
        <v>1</v>
      </c>
      <c r="CK116" s="47"/>
      <c r="CL116" s="142" t="s">
        <v>13</v>
      </c>
      <c r="CM116" s="143" t="s">
        <v>14</v>
      </c>
      <c r="CN116" s="144" t="s">
        <v>15</v>
      </c>
      <c r="CO116" s="47"/>
      <c r="CP116" s="145">
        <v>1</v>
      </c>
      <c r="CQ116" s="146">
        <v>2</v>
      </c>
      <c r="CR116" s="146">
        <v>3</v>
      </c>
      <c r="CS116" s="146">
        <v>4</v>
      </c>
      <c r="CT116" s="147">
        <v>5</v>
      </c>
      <c r="CU116" s="148" t="s">
        <v>250</v>
      </c>
      <c r="CV116" s="47"/>
      <c r="CW116" s="149" t="s">
        <v>251</v>
      </c>
      <c r="CX116" s="150" t="s">
        <v>12</v>
      </c>
      <c r="CY116" s="150" t="s">
        <v>252</v>
      </c>
      <c r="CZ116" s="151" t="s">
        <v>253</v>
      </c>
      <c r="DA116" s="152"/>
      <c r="DB116" s="149" t="s">
        <v>251</v>
      </c>
      <c r="DC116" s="150" t="s">
        <v>12</v>
      </c>
      <c r="DD116" s="150" t="s">
        <v>252</v>
      </c>
      <c r="DE116" s="151" t="s">
        <v>253</v>
      </c>
      <c r="DF116" s="152"/>
      <c r="DG116" s="149" t="s">
        <v>251</v>
      </c>
      <c r="DH116" s="150" t="s">
        <v>12</v>
      </c>
      <c r="DI116" s="150" t="s">
        <v>252</v>
      </c>
      <c r="DJ116" s="151" t="s">
        <v>253</v>
      </c>
      <c r="DK116" s="152"/>
      <c r="DL116" s="153" t="s">
        <v>254</v>
      </c>
      <c r="DM116" s="154" t="s">
        <v>255</v>
      </c>
      <c r="DN116" s="154" t="s">
        <v>256</v>
      </c>
      <c r="DO116" s="154" t="s">
        <v>257</v>
      </c>
      <c r="DP116" s="47"/>
      <c r="DQ116" s="47"/>
      <c r="DR116" s="383" t="s">
        <v>250</v>
      </c>
      <c r="DS116" s="384" t="s">
        <v>250</v>
      </c>
      <c r="DT116" s="384" t="s">
        <v>250</v>
      </c>
      <c r="DU116" s="385" t="s">
        <v>250</v>
      </c>
      <c r="DV116" s="72"/>
      <c r="DW116" s="158" t="s">
        <v>250</v>
      </c>
      <c r="DX116" s="159" t="s">
        <v>250</v>
      </c>
      <c r="DY116" s="159" t="s">
        <v>250</v>
      </c>
      <c r="DZ116" s="160" t="s">
        <v>250</v>
      </c>
      <c r="EA116" s="72"/>
      <c r="EB116" s="386" t="s">
        <v>250</v>
      </c>
      <c r="EC116" s="387" t="s">
        <v>250</v>
      </c>
      <c r="ED116" s="387" t="s">
        <v>250</v>
      </c>
      <c r="EE116" s="388" t="s">
        <v>250</v>
      </c>
    </row>
    <row r="117" spans="1:135" ht="16.2" thickTop="1" x14ac:dyDescent="0.3">
      <c r="A117" s="20">
        <f>+C115*100+1</f>
        <v>70301</v>
      </c>
      <c r="B117" s="454" t="s">
        <v>45</v>
      </c>
      <c r="C117" s="455" t="s">
        <v>110</v>
      </c>
      <c r="D117" s="455" t="s">
        <v>52</v>
      </c>
      <c r="E117" s="455" t="s">
        <v>98</v>
      </c>
      <c r="F117" s="164"/>
      <c r="G117" s="165"/>
      <c r="H117" s="165"/>
      <c r="I117" s="165"/>
      <c r="J117" s="165"/>
      <c r="K117" s="165"/>
      <c r="L117" s="165"/>
      <c r="M117" s="165"/>
      <c r="N117" s="165"/>
      <c r="O117" s="166"/>
      <c r="P117" s="167">
        <v>0</v>
      </c>
      <c r="Q117" s="164">
        <v>1</v>
      </c>
      <c r="R117" s="168">
        <v>1</v>
      </c>
      <c r="S117" s="168">
        <v>1</v>
      </c>
      <c r="T117" s="168">
        <v>1</v>
      </c>
      <c r="U117" s="168"/>
      <c r="V117" s="168"/>
      <c r="W117" s="166"/>
      <c r="X117" s="165">
        <v>0</v>
      </c>
      <c r="Y117" s="169">
        <v>0</v>
      </c>
      <c r="Z117" s="170"/>
      <c r="AB117" s="164"/>
      <c r="AC117" s="165"/>
      <c r="AD117" s="165"/>
      <c r="AE117" s="165"/>
      <c r="AF117" s="165"/>
      <c r="AG117" s="165"/>
      <c r="AH117" s="165"/>
      <c r="AI117" s="165"/>
      <c r="AJ117" s="165"/>
      <c r="AK117" s="171"/>
      <c r="AL117" s="172"/>
      <c r="AM117" s="164">
        <v>0</v>
      </c>
      <c r="AN117" s="168"/>
      <c r="AO117" s="168"/>
      <c r="AP117" s="168"/>
      <c r="AQ117" s="168"/>
      <c r="AR117" s="168"/>
      <c r="AS117" s="166"/>
      <c r="AT117" s="165">
        <v>0</v>
      </c>
      <c r="AU117" s="169">
        <v>0</v>
      </c>
      <c r="AV117" s="173"/>
      <c r="AX117" s="174"/>
      <c r="AY117" s="175"/>
      <c r="AZ117" s="175"/>
      <c r="BA117" s="175"/>
      <c r="BB117" s="175"/>
      <c r="BC117" s="176"/>
      <c r="BE117" s="177">
        <v>1</v>
      </c>
      <c r="BF117" s="178">
        <v>5</v>
      </c>
      <c r="BG117" s="178">
        <v>1</v>
      </c>
      <c r="BH117" s="178"/>
      <c r="BI117" s="178"/>
      <c r="BJ117" s="178"/>
      <c r="BK117" s="178"/>
      <c r="BL117" s="178"/>
      <c r="BM117" s="178"/>
      <c r="BN117" s="179"/>
      <c r="BO117" s="172"/>
      <c r="BP117" s="180">
        <v>1</v>
      </c>
      <c r="BQ117" s="181">
        <v>1</v>
      </c>
      <c r="BR117" s="181"/>
      <c r="BS117" s="181"/>
      <c r="BT117" s="181"/>
      <c r="BU117" s="181"/>
      <c r="BV117" s="182"/>
      <c r="BW117" s="183">
        <v>0</v>
      </c>
      <c r="BX117" s="169">
        <v>0</v>
      </c>
      <c r="BY117" s="184"/>
      <c r="CA117" s="185">
        <v>0.5</v>
      </c>
      <c r="CB117" s="186" t="s">
        <v>426</v>
      </c>
      <c r="CC117" s="187"/>
      <c r="CD117" s="188">
        <v>0</v>
      </c>
      <c r="CE117" s="189">
        <v>0</v>
      </c>
      <c r="CF117" s="190"/>
      <c r="CG117" s="191">
        <v>1.3</v>
      </c>
      <c r="CH117" s="192" t="s">
        <v>426</v>
      </c>
      <c r="CI117" s="190"/>
      <c r="CJ117" s="193">
        <v>0.7</v>
      </c>
      <c r="CL117" s="194"/>
      <c r="CM117" s="195"/>
      <c r="CN117" s="196"/>
      <c r="CO117">
        <v>0</v>
      </c>
      <c r="CP117" s="197"/>
      <c r="CQ117" s="198"/>
      <c r="CR117" s="198"/>
      <c r="CS117" s="198"/>
      <c r="CT117" s="199"/>
      <c r="CU117" s="200">
        <v>0</v>
      </c>
      <c r="CW117" s="201"/>
      <c r="CX117" s="202">
        <v>0</v>
      </c>
      <c r="CY117" s="202">
        <v>0</v>
      </c>
      <c r="CZ117" s="203">
        <v>0</v>
      </c>
      <c r="DA117" s="204"/>
      <c r="DB117" s="205"/>
      <c r="DC117" s="206">
        <v>0</v>
      </c>
      <c r="DD117" s="206">
        <v>0</v>
      </c>
      <c r="DE117" s="207">
        <v>0</v>
      </c>
      <c r="DF117" s="190"/>
      <c r="DG117" s="201"/>
      <c r="DH117" s="202">
        <v>0</v>
      </c>
      <c r="DI117" s="202">
        <v>0</v>
      </c>
      <c r="DJ117" s="208">
        <v>0</v>
      </c>
      <c r="DK117" s="209"/>
      <c r="DL117" s="210"/>
      <c r="DM117" s="211"/>
      <c r="DN117" s="211"/>
      <c r="DO117" s="212"/>
      <c r="DR117" s="213">
        <v>2.6</v>
      </c>
      <c r="DS117" s="389">
        <v>0.5</v>
      </c>
      <c r="DT117" s="389"/>
      <c r="DU117" s="390"/>
      <c r="DV117" s="391"/>
      <c r="DW117" s="217">
        <v>3</v>
      </c>
      <c r="DX117" s="392">
        <v>0</v>
      </c>
      <c r="DY117" s="392"/>
      <c r="DZ117" s="393"/>
      <c r="EA117" s="391"/>
      <c r="EB117" s="394">
        <v>3.2</v>
      </c>
      <c r="EC117" s="395">
        <v>1.3</v>
      </c>
      <c r="ED117" s="395"/>
      <c r="EE117" s="396"/>
    </row>
    <row r="118" spans="1:135" x14ac:dyDescent="0.3">
      <c r="A118" s="20">
        <f>+A117+1</f>
        <v>70302</v>
      </c>
      <c r="B118" s="456" t="s">
        <v>45</v>
      </c>
      <c r="C118" s="457" t="s">
        <v>342</v>
      </c>
      <c r="D118" s="457" t="s">
        <v>170</v>
      </c>
      <c r="E118" s="457">
        <v>0</v>
      </c>
      <c r="F118" s="223"/>
      <c r="G118" s="183"/>
      <c r="H118" s="183"/>
      <c r="I118" s="183"/>
      <c r="J118" s="183"/>
      <c r="K118" s="183"/>
      <c r="L118" s="183"/>
      <c r="M118" s="183"/>
      <c r="N118" s="183"/>
      <c r="O118" s="224"/>
      <c r="P118" s="167">
        <v>0</v>
      </c>
      <c r="Q118" s="223">
        <v>4</v>
      </c>
      <c r="R118" s="225">
        <v>3.5</v>
      </c>
      <c r="S118" s="225">
        <v>5</v>
      </c>
      <c r="T118" s="168">
        <v>1</v>
      </c>
      <c r="U118" s="168"/>
      <c r="V118" s="168"/>
      <c r="W118" s="166"/>
      <c r="X118" s="183">
        <v>0</v>
      </c>
      <c r="Y118" s="169">
        <v>0</v>
      </c>
      <c r="Z118" s="170"/>
      <c r="AB118" s="223"/>
      <c r="AC118" s="183"/>
      <c r="AD118" s="183"/>
      <c r="AE118" s="183"/>
      <c r="AF118" s="183"/>
      <c r="AG118" s="183"/>
      <c r="AH118" s="183"/>
      <c r="AI118" s="183"/>
      <c r="AJ118" s="183"/>
      <c r="AK118" s="226"/>
      <c r="AL118" s="227"/>
      <c r="AM118" s="223">
        <v>0</v>
      </c>
      <c r="AN118" s="225"/>
      <c r="AO118" s="225"/>
      <c r="AP118" s="168"/>
      <c r="AQ118" s="168"/>
      <c r="AR118" s="168"/>
      <c r="AS118" s="166"/>
      <c r="AT118" s="183">
        <v>0</v>
      </c>
      <c r="AU118" s="169">
        <v>0</v>
      </c>
      <c r="AV118" s="173"/>
      <c r="AX118" s="228"/>
      <c r="AY118" s="229"/>
      <c r="AZ118" s="229"/>
      <c r="BA118" s="229"/>
      <c r="BB118" s="229"/>
      <c r="BC118" s="230"/>
      <c r="BE118" s="231">
        <v>5</v>
      </c>
      <c r="BF118" s="183">
        <v>5</v>
      </c>
      <c r="BG118" s="183">
        <v>1</v>
      </c>
      <c r="BH118" s="183"/>
      <c r="BI118" s="183"/>
      <c r="BJ118" s="183"/>
      <c r="BK118" s="183"/>
      <c r="BL118" s="183"/>
      <c r="BM118" s="183"/>
      <c r="BN118" s="226"/>
      <c r="BO118" s="227"/>
      <c r="BP118" s="223">
        <v>4</v>
      </c>
      <c r="BQ118" s="225">
        <v>1</v>
      </c>
      <c r="BR118" s="225"/>
      <c r="BS118" s="168"/>
      <c r="BT118" s="168"/>
      <c r="BU118" s="168"/>
      <c r="BV118" s="166"/>
      <c r="BW118" s="183">
        <v>0</v>
      </c>
      <c r="BX118" s="169">
        <v>0</v>
      </c>
      <c r="BY118" s="184"/>
      <c r="CA118" s="185">
        <v>1.7</v>
      </c>
      <c r="CB118" s="232" t="s">
        <v>426</v>
      </c>
      <c r="CC118" s="187"/>
      <c r="CD118" s="188">
        <v>0</v>
      </c>
      <c r="CE118" s="233">
        <v>0</v>
      </c>
      <c r="CF118" s="190"/>
      <c r="CG118" s="191">
        <v>2.5</v>
      </c>
      <c r="CH118" s="234" t="s">
        <v>426</v>
      </c>
      <c r="CI118" s="190"/>
      <c r="CJ118" s="235">
        <v>1.8</v>
      </c>
      <c r="CL118" s="236"/>
      <c r="CM118" s="237"/>
      <c r="CN118" s="238"/>
      <c r="CO118">
        <v>0</v>
      </c>
      <c r="CP118" s="239"/>
      <c r="CQ118" s="240"/>
      <c r="CR118" s="240"/>
      <c r="CS118" s="240"/>
      <c r="CT118" s="241"/>
      <c r="CU118" s="242">
        <v>0</v>
      </c>
      <c r="CW118" s="243"/>
      <c r="CX118" s="244">
        <v>0</v>
      </c>
      <c r="CY118" s="202">
        <v>0</v>
      </c>
      <c r="CZ118" s="245">
        <v>0</v>
      </c>
      <c r="DA118" s="204"/>
      <c r="DB118" s="243"/>
      <c r="DC118" s="244">
        <v>0</v>
      </c>
      <c r="DD118" s="202">
        <v>0</v>
      </c>
      <c r="DE118" s="246">
        <v>0</v>
      </c>
      <c r="DF118" s="190"/>
      <c r="DG118" s="243"/>
      <c r="DH118" s="202">
        <v>0</v>
      </c>
      <c r="DI118" s="202">
        <v>0</v>
      </c>
      <c r="DJ118" s="246">
        <v>0</v>
      </c>
      <c r="DK118" s="209"/>
      <c r="DL118" s="247"/>
      <c r="DM118" s="248"/>
      <c r="DN118" s="248"/>
      <c r="DO118" s="249"/>
      <c r="DR118" s="250">
        <v>3.7</v>
      </c>
      <c r="DS118" s="397">
        <v>1.7</v>
      </c>
      <c r="DT118" s="397"/>
      <c r="DU118" s="398"/>
      <c r="DV118" s="391"/>
      <c r="DW118" s="253">
        <v>4.7</v>
      </c>
      <c r="DX118" s="399">
        <v>0</v>
      </c>
      <c r="DY118" s="399"/>
      <c r="DZ118" s="400"/>
      <c r="EA118" s="391"/>
      <c r="EB118" s="401">
        <v>4.7</v>
      </c>
      <c r="EC118" s="402">
        <v>2.5</v>
      </c>
      <c r="ED118" s="402"/>
      <c r="EE118" s="403"/>
    </row>
    <row r="119" spans="1:135" x14ac:dyDescent="0.3">
      <c r="A119" s="20">
        <f t="shared" ref="A119:A166" si="3">+A118+1</f>
        <v>70303</v>
      </c>
      <c r="B119" s="456" t="s">
        <v>96</v>
      </c>
      <c r="C119" s="457" t="s">
        <v>42</v>
      </c>
      <c r="D119" s="457" t="s">
        <v>343</v>
      </c>
      <c r="E119" s="457">
        <v>0</v>
      </c>
      <c r="F119" s="223"/>
      <c r="G119" s="183"/>
      <c r="H119" s="183"/>
      <c r="I119" s="183"/>
      <c r="J119" s="183"/>
      <c r="K119" s="183"/>
      <c r="L119" s="183"/>
      <c r="M119" s="183"/>
      <c r="N119" s="183"/>
      <c r="O119" s="224"/>
      <c r="P119" s="167">
        <v>0</v>
      </c>
      <c r="Q119" s="223">
        <v>1</v>
      </c>
      <c r="R119" s="225">
        <v>1</v>
      </c>
      <c r="S119" s="225">
        <v>1</v>
      </c>
      <c r="T119" s="168">
        <v>1</v>
      </c>
      <c r="U119" s="168"/>
      <c r="V119" s="168"/>
      <c r="W119" s="166"/>
      <c r="X119" s="183">
        <v>0</v>
      </c>
      <c r="Y119" s="169">
        <v>0</v>
      </c>
      <c r="Z119" s="170"/>
      <c r="AB119" s="223"/>
      <c r="AC119" s="183"/>
      <c r="AD119" s="183"/>
      <c r="AE119" s="183"/>
      <c r="AF119" s="183"/>
      <c r="AG119" s="183"/>
      <c r="AH119" s="183"/>
      <c r="AI119" s="183"/>
      <c r="AJ119" s="183"/>
      <c r="AK119" s="226"/>
      <c r="AL119" s="227"/>
      <c r="AM119" s="223">
        <v>0</v>
      </c>
      <c r="AN119" s="225"/>
      <c r="AO119" s="225"/>
      <c r="AP119" s="168"/>
      <c r="AQ119" s="168"/>
      <c r="AR119" s="168"/>
      <c r="AS119" s="166"/>
      <c r="AT119" s="183">
        <v>0</v>
      </c>
      <c r="AU119" s="169">
        <v>0</v>
      </c>
      <c r="AV119" s="173"/>
      <c r="AX119" s="228"/>
      <c r="AY119" s="229"/>
      <c r="AZ119" s="229"/>
      <c r="BA119" s="229"/>
      <c r="BB119" s="229"/>
      <c r="BC119" s="230"/>
      <c r="BE119" s="231">
        <v>1</v>
      </c>
      <c r="BF119" s="183">
        <v>1</v>
      </c>
      <c r="BG119" s="183">
        <v>1</v>
      </c>
      <c r="BH119" s="183"/>
      <c r="BI119" s="183"/>
      <c r="BJ119" s="183"/>
      <c r="BK119" s="183"/>
      <c r="BL119" s="183"/>
      <c r="BM119" s="183"/>
      <c r="BN119" s="226"/>
      <c r="BO119" s="227"/>
      <c r="BP119" s="223">
        <v>1</v>
      </c>
      <c r="BQ119" s="225">
        <v>1</v>
      </c>
      <c r="BR119" s="225"/>
      <c r="BS119" s="168"/>
      <c r="BT119" s="168"/>
      <c r="BU119" s="168"/>
      <c r="BV119" s="166"/>
      <c r="BW119" s="183">
        <v>0</v>
      </c>
      <c r="BX119" s="169">
        <v>0</v>
      </c>
      <c r="BY119" s="184"/>
      <c r="CA119" s="185">
        <v>0.5</v>
      </c>
      <c r="CB119" s="232" t="s">
        <v>426</v>
      </c>
      <c r="CC119" s="187"/>
      <c r="CD119" s="188">
        <v>0</v>
      </c>
      <c r="CE119" s="233">
        <v>0</v>
      </c>
      <c r="CF119" s="190"/>
      <c r="CG119" s="191">
        <v>0.8</v>
      </c>
      <c r="CH119" s="234" t="s">
        <v>426</v>
      </c>
      <c r="CI119" s="190"/>
      <c r="CJ119" s="235">
        <v>0.6</v>
      </c>
      <c r="CL119" s="236"/>
      <c r="CM119" s="237"/>
      <c r="CN119" s="238"/>
      <c r="CO119">
        <v>0</v>
      </c>
      <c r="CP119" s="239"/>
      <c r="CQ119" s="240"/>
      <c r="CR119" s="240"/>
      <c r="CS119" s="240"/>
      <c r="CT119" s="241"/>
      <c r="CU119" s="242">
        <v>0</v>
      </c>
      <c r="CW119" s="243"/>
      <c r="CX119" s="244">
        <v>0</v>
      </c>
      <c r="CY119" s="202">
        <v>0</v>
      </c>
      <c r="CZ119" s="245">
        <v>0</v>
      </c>
      <c r="DA119" s="204"/>
      <c r="DB119" s="243"/>
      <c r="DC119" s="244">
        <v>0</v>
      </c>
      <c r="DD119" s="202">
        <v>0</v>
      </c>
      <c r="DE119" s="246">
        <v>0</v>
      </c>
      <c r="DF119" s="190"/>
      <c r="DG119" s="243"/>
      <c r="DH119" s="202">
        <v>0</v>
      </c>
      <c r="DI119" s="202">
        <v>0</v>
      </c>
      <c r="DJ119" s="246">
        <v>0</v>
      </c>
      <c r="DK119" s="209"/>
      <c r="DL119" s="247"/>
      <c r="DM119" s="248"/>
      <c r="DN119" s="248"/>
      <c r="DO119" s="249"/>
      <c r="DR119" s="250">
        <v>2.5</v>
      </c>
      <c r="DS119" s="397">
        <v>0.5</v>
      </c>
      <c r="DT119" s="397"/>
      <c r="DU119" s="398"/>
      <c r="DV119" s="391"/>
      <c r="DW119" s="253">
        <v>1.9</v>
      </c>
      <c r="DX119" s="399">
        <v>0</v>
      </c>
      <c r="DY119" s="399"/>
      <c r="DZ119" s="400"/>
      <c r="EA119" s="391"/>
      <c r="EB119" s="401">
        <v>2.8</v>
      </c>
      <c r="EC119" s="402">
        <v>0.8</v>
      </c>
      <c r="ED119" s="402"/>
      <c r="EE119" s="403"/>
    </row>
    <row r="120" spans="1:135" x14ac:dyDescent="0.3">
      <c r="A120" s="20">
        <f t="shared" si="3"/>
        <v>70304</v>
      </c>
      <c r="B120" s="456" t="s">
        <v>308</v>
      </c>
      <c r="C120" s="457" t="s">
        <v>78</v>
      </c>
      <c r="D120" s="457" t="s">
        <v>137</v>
      </c>
      <c r="E120" s="457" t="s">
        <v>98</v>
      </c>
      <c r="F120" s="223"/>
      <c r="G120" s="183"/>
      <c r="H120" s="183"/>
      <c r="I120" s="183"/>
      <c r="J120" s="183"/>
      <c r="K120" s="183"/>
      <c r="L120" s="183"/>
      <c r="M120" s="183"/>
      <c r="N120" s="183"/>
      <c r="O120" s="224"/>
      <c r="P120" s="167">
        <v>0</v>
      </c>
      <c r="Q120" s="223">
        <v>1</v>
      </c>
      <c r="R120" s="225">
        <v>1</v>
      </c>
      <c r="S120" s="225">
        <v>1</v>
      </c>
      <c r="T120" s="168">
        <v>1</v>
      </c>
      <c r="U120" s="168"/>
      <c r="V120" s="168"/>
      <c r="W120" s="166"/>
      <c r="X120" s="183">
        <v>0</v>
      </c>
      <c r="Y120" s="169">
        <v>0</v>
      </c>
      <c r="Z120" s="170"/>
      <c r="AB120" s="223"/>
      <c r="AC120" s="183"/>
      <c r="AD120" s="183"/>
      <c r="AE120" s="183"/>
      <c r="AF120" s="183"/>
      <c r="AG120" s="183"/>
      <c r="AH120" s="183"/>
      <c r="AI120" s="183"/>
      <c r="AJ120" s="183"/>
      <c r="AK120" s="226"/>
      <c r="AL120" s="227"/>
      <c r="AM120" s="223">
        <v>0</v>
      </c>
      <c r="AN120" s="225"/>
      <c r="AO120" s="225"/>
      <c r="AP120" s="168"/>
      <c r="AQ120" s="261"/>
      <c r="AR120" s="168"/>
      <c r="AS120" s="166"/>
      <c r="AT120" s="183">
        <v>0</v>
      </c>
      <c r="AU120" s="169">
        <v>0</v>
      </c>
      <c r="AV120" s="173"/>
      <c r="AX120" s="228"/>
      <c r="AY120" s="229"/>
      <c r="AZ120" s="229"/>
      <c r="BA120" s="229"/>
      <c r="BB120" s="229"/>
      <c r="BC120" s="230"/>
      <c r="BE120" s="231">
        <v>2.5</v>
      </c>
      <c r="BF120" s="183">
        <v>5</v>
      </c>
      <c r="BG120" s="183">
        <v>1</v>
      </c>
      <c r="BH120" s="183"/>
      <c r="BI120" s="183"/>
      <c r="BJ120" s="183"/>
      <c r="BK120" s="183"/>
      <c r="BL120" s="183"/>
      <c r="BM120" s="183"/>
      <c r="BN120" s="226"/>
      <c r="BO120" s="227"/>
      <c r="BP120" s="223">
        <v>1</v>
      </c>
      <c r="BQ120" s="225">
        <v>1</v>
      </c>
      <c r="BR120" s="225"/>
      <c r="BS120" s="168"/>
      <c r="BT120" s="261"/>
      <c r="BU120" s="168"/>
      <c r="BV120" s="166"/>
      <c r="BW120" s="183">
        <v>0</v>
      </c>
      <c r="BX120" s="169">
        <v>0</v>
      </c>
      <c r="BY120" s="184"/>
      <c r="CA120" s="185">
        <v>0.5</v>
      </c>
      <c r="CB120" s="232" t="s">
        <v>426</v>
      </c>
      <c r="CC120" s="187"/>
      <c r="CD120" s="188">
        <v>0</v>
      </c>
      <c r="CE120" s="233">
        <v>0</v>
      </c>
      <c r="CF120" s="190"/>
      <c r="CG120" s="191">
        <v>1.5</v>
      </c>
      <c r="CH120" s="234" t="s">
        <v>426</v>
      </c>
      <c r="CI120" s="190"/>
      <c r="CJ120" s="235">
        <v>0.7</v>
      </c>
      <c r="CL120" s="236"/>
      <c r="CM120" s="237"/>
      <c r="CN120" s="238"/>
      <c r="CO120">
        <v>0</v>
      </c>
      <c r="CP120" s="239"/>
      <c r="CQ120" s="240"/>
      <c r="CR120" s="240"/>
      <c r="CS120" s="240"/>
      <c r="CT120" s="241"/>
      <c r="CU120" s="242">
        <v>0</v>
      </c>
      <c r="CW120" s="243"/>
      <c r="CX120" s="244">
        <v>0</v>
      </c>
      <c r="CY120" s="202">
        <v>0</v>
      </c>
      <c r="CZ120" s="245">
        <v>0</v>
      </c>
      <c r="DA120" s="204"/>
      <c r="DB120" s="243"/>
      <c r="DC120" s="244">
        <v>0</v>
      </c>
      <c r="DD120" s="202">
        <v>0</v>
      </c>
      <c r="DE120" s="246">
        <v>0</v>
      </c>
      <c r="DF120" s="190"/>
      <c r="DG120" s="243"/>
      <c r="DH120" s="202">
        <v>0</v>
      </c>
      <c r="DI120" s="202">
        <v>0</v>
      </c>
      <c r="DJ120" s="246">
        <v>0</v>
      </c>
      <c r="DK120" s="209"/>
      <c r="DL120" s="247"/>
      <c r="DM120" s="248"/>
      <c r="DN120" s="248"/>
      <c r="DO120" s="249"/>
      <c r="DR120" s="250">
        <v>2.2999999999999998</v>
      </c>
      <c r="DS120" s="397">
        <v>0.5</v>
      </c>
      <c r="DT120" s="397"/>
      <c r="DU120" s="398"/>
      <c r="DV120" s="391"/>
      <c r="DW120" s="253">
        <v>2.8</v>
      </c>
      <c r="DX120" s="399">
        <v>0</v>
      </c>
      <c r="DY120" s="399"/>
      <c r="DZ120" s="400"/>
      <c r="EA120" s="391"/>
      <c r="EB120" s="401">
        <v>2.8</v>
      </c>
      <c r="EC120" s="402">
        <v>1.5</v>
      </c>
      <c r="ED120" s="402"/>
      <c r="EE120" s="403"/>
    </row>
    <row r="121" spans="1:135" x14ac:dyDescent="0.3">
      <c r="A121" s="20">
        <f t="shared" si="3"/>
        <v>70305</v>
      </c>
      <c r="B121" s="456" t="s">
        <v>344</v>
      </c>
      <c r="C121" s="457" t="s">
        <v>89</v>
      </c>
      <c r="D121" s="457" t="s">
        <v>168</v>
      </c>
      <c r="E121" s="457">
        <v>0</v>
      </c>
      <c r="F121" s="262"/>
      <c r="G121" s="263"/>
      <c r="H121" s="263"/>
      <c r="I121" s="263"/>
      <c r="J121" s="263"/>
      <c r="K121" s="263"/>
      <c r="L121" s="263"/>
      <c r="M121" s="263"/>
      <c r="N121" s="263"/>
      <c r="O121" s="224"/>
      <c r="P121" s="167">
        <v>0</v>
      </c>
      <c r="Q121" s="223">
        <v>1</v>
      </c>
      <c r="R121" s="225">
        <v>1</v>
      </c>
      <c r="S121" s="225">
        <v>4.8</v>
      </c>
      <c r="T121" s="168">
        <v>3.7</v>
      </c>
      <c r="U121" s="168"/>
      <c r="V121" s="168"/>
      <c r="W121" s="166"/>
      <c r="X121" s="183">
        <v>0</v>
      </c>
      <c r="Y121" s="169">
        <v>0</v>
      </c>
      <c r="Z121" s="170"/>
      <c r="AB121" s="262"/>
      <c r="AC121" s="263"/>
      <c r="AD121" s="263"/>
      <c r="AE121" s="263"/>
      <c r="AF121" s="263"/>
      <c r="AG121" s="263"/>
      <c r="AH121" s="263"/>
      <c r="AI121" s="263"/>
      <c r="AJ121" s="263"/>
      <c r="AK121" s="226"/>
      <c r="AL121" s="227"/>
      <c r="AM121" s="223">
        <v>0</v>
      </c>
      <c r="AN121" s="225"/>
      <c r="AO121" s="225"/>
      <c r="AP121" s="168"/>
      <c r="AQ121" s="168"/>
      <c r="AR121" s="168"/>
      <c r="AS121" s="166"/>
      <c r="AT121" s="183">
        <v>0</v>
      </c>
      <c r="AU121" s="169">
        <v>0</v>
      </c>
      <c r="AV121" s="173"/>
      <c r="AX121" s="228"/>
      <c r="AY121" s="229"/>
      <c r="AZ121" s="229"/>
      <c r="BA121" s="229"/>
      <c r="BB121" s="229"/>
      <c r="BC121" s="230"/>
      <c r="BE121" s="265">
        <v>1</v>
      </c>
      <c r="BF121" s="263">
        <v>1</v>
      </c>
      <c r="BG121" s="263">
        <v>2.5</v>
      </c>
      <c r="BH121" s="263"/>
      <c r="BI121" s="263"/>
      <c r="BJ121" s="263"/>
      <c r="BK121" s="263"/>
      <c r="BL121" s="263"/>
      <c r="BM121" s="263"/>
      <c r="BN121" s="226"/>
      <c r="BO121" s="227"/>
      <c r="BP121" s="223">
        <v>1</v>
      </c>
      <c r="BQ121" s="225">
        <v>1</v>
      </c>
      <c r="BR121" s="225"/>
      <c r="BS121" s="168"/>
      <c r="BT121" s="168"/>
      <c r="BU121" s="168"/>
      <c r="BV121" s="166"/>
      <c r="BW121" s="183">
        <v>0</v>
      </c>
      <c r="BX121" s="169">
        <v>0</v>
      </c>
      <c r="BY121" s="184"/>
      <c r="CA121" s="185">
        <v>1.3</v>
      </c>
      <c r="CB121" s="232" t="s">
        <v>426</v>
      </c>
      <c r="CC121" s="187"/>
      <c r="CD121" s="188">
        <v>0</v>
      </c>
      <c r="CE121" s="233">
        <v>0</v>
      </c>
      <c r="CF121" s="190"/>
      <c r="CG121" s="191">
        <v>1</v>
      </c>
      <c r="CH121" s="234" t="s">
        <v>426</v>
      </c>
      <c r="CI121" s="190"/>
      <c r="CJ121" s="235">
        <v>1.3</v>
      </c>
      <c r="CL121" s="236"/>
      <c r="CM121" s="237"/>
      <c r="CN121" s="238"/>
      <c r="CO121">
        <v>0</v>
      </c>
      <c r="CP121" s="239"/>
      <c r="CQ121" s="240"/>
      <c r="CR121" s="240"/>
      <c r="CS121" s="240"/>
      <c r="CT121" s="241"/>
      <c r="CU121" s="242">
        <v>0</v>
      </c>
      <c r="CW121" s="243"/>
      <c r="CX121" s="244">
        <v>0</v>
      </c>
      <c r="CY121" s="202">
        <v>0</v>
      </c>
      <c r="CZ121" s="245">
        <v>0</v>
      </c>
      <c r="DA121" s="204"/>
      <c r="DB121" s="243"/>
      <c r="DC121" s="244">
        <v>0</v>
      </c>
      <c r="DD121" s="202">
        <v>0</v>
      </c>
      <c r="DE121" s="246">
        <v>0</v>
      </c>
      <c r="DF121" s="190"/>
      <c r="DG121" s="243"/>
      <c r="DH121" s="202">
        <v>0</v>
      </c>
      <c r="DI121" s="202">
        <v>0</v>
      </c>
      <c r="DJ121" s="246">
        <v>0</v>
      </c>
      <c r="DK121" s="209"/>
      <c r="DL121" s="247"/>
      <c r="DM121" s="248"/>
      <c r="DN121" s="248"/>
      <c r="DO121" s="249"/>
      <c r="DR121" s="250">
        <v>2.8</v>
      </c>
      <c r="DS121" s="397">
        <v>1.3</v>
      </c>
      <c r="DT121" s="397"/>
      <c r="DU121" s="398"/>
      <c r="DV121" s="391"/>
      <c r="DW121" s="253">
        <v>1.8</v>
      </c>
      <c r="DX121" s="399">
        <v>0</v>
      </c>
      <c r="DY121" s="399"/>
      <c r="DZ121" s="400"/>
      <c r="EA121" s="391"/>
      <c r="EB121" s="401">
        <v>1.8</v>
      </c>
      <c r="EC121" s="402">
        <v>1</v>
      </c>
      <c r="ED121" s="402"/>
      <c r="EE121" s="403"/>
    </row>
    <row r="122" spans="1:135" x14ac:dyDescent="0.3">
      <c r="A122" s="20">
        <f t="shared" si="3"/>
        <v>70306</v>
      </c>
      <c r="B122" s="456" t="s">
        <v>30</v>
      </c>
      <c r="C122" s="457" t="s">
        <v>305</v>
      </c>
      <c r="D122" s="457" t="s">
        <v>47</v>
      </c>
      <c r="E122" s="457" t="s">
        <v>113</v>
      </c>
      <c r="F122" s="223"/>
      <c r="G122" s="183"/>
      <c r="H122" s="183"/>
      <c r="I122" s="183"/>
      <c r="J122" s="183"/>
      <c r="K122" s="183"/>
      <c r="L122" s="183"/>
      <c r="M122" s="183"/>
      <c r="N122" s="183"/>
      <c r="O122" s="224"/>
      <c r="P122" s="167">
        <v>0</v>
      </c>
      <c r="Q122" s="223">
        <v>1</v>
      </c>
      <c r="R122" s="225">
        <v>1</v>
      </c>
      <c r="S122" s="225">
        <v>1</v>
      </c>
      <c r="T122" s="168">
        <v>1</v>
      </c>
      <c r="U122" s="168"/>
      <c r="V122" s="168"/>
      <c r="W122" s="166"/>
      <c r="X122" s="183">
        <v>0</v>
      </c>
      <c r="Y122" s="169">
        <v>0</v>
      </c>
      <c r="Z122" s="170"/>
      <c r="AB122" s="223"/>
      <c r="AC122" s="183"/>
      <c r="AD122" s="183"/>
      <c r="AE122" s="183"/>
      <c r="AF122" s="183"/>
      <c r="AG122" s="183"/>
      <c r="AH122" s="183"/>
      <c r="AI122" s="183"/>
      <c r="AJ122" s="183"/>
      <c r="AK122" s="226"/>
      <c r="AL122" s="227"/>
      <c r="AM122" s="223">
        <v>0</v>
      </c>
      <c r="AN122" s="225"/>
      <c r="AO122" s="225"/>
      <c r="AP122" s="168"/>
      <c r="AQ122" s="168"/>
      <c r="AR122" s="168"/>
      <c r="AS122" s="166"/>
      <c r="AT122" s="183">
        <v>0</v>
      </c>
      <c r="AU122" s="169">
        <v>0</v>
      </c>
      <c r="AV122" s="173"/>
      <c r="AX122" s="228"/>
      <c r="AY122" s="229"/>
      <c r="AZ122" s="229"/>
      <c r="BA122" s="229"/>
      <c r="BB122" s="229"/>
      <c r="BC122" s="230"/>
      <c r="BE122" s="231">
        <v>1</v>
      </c>
      <c r="BF122" s="183">
        <v>1</v>
      </c>
      <c r="BG122" s="183">
        <v>1</v>
      </c>
      <c r="BH122" s="183"/>
      <c r="BI122" s="183"/>
      <c r="BJ122" s="183"/>
      <c r="BK122" s="183"/>
      <c r="BL122" s="183"/>
      <c r="BM122" s="183"/>
      <c r="BN122" s="226"/>
      <c r="BO122" s="227"/>
      <c r="BP122" s="223">
        <v>1</v>
      </c>
      <c r="BQ122" s="225">
        <v>1</v>
      </c>
      <c r="BR122" s="225"/>
      <c r="BS122" s="168"/>
      <c r="BT122" s="168"/>
      <c r="BU122" s="168"/>
      <c r="BV122" s="166"/>
      <c r="BW122" s="183">
        <v>0</v>
      </c>
      <c r="BX122" s="169">
        <v>0</v>
      </c>
      <c r="BY122" s="184"/>
      <c r="CA122" s="185">
        <v>0.5</v>
      </c>
      <c r="CB122" s="232" t="s">
        <v>426</v>
      </c>
      <c r="CC122" s="187"/>
      <c r="CD122" s="188">
        <v>0</v>
      </c>
      <c r="CE122" s="233">
        <v>0</v>
      </c>
      <c r="CF122" s="190"/>
      <c r="CG122" s="191">
        <v>0.8</v>
      </c>
      <c r="CH122" s="234" t="s">
        <v>426</v>
      </c>
      <c r="CI122" s="190"/>
      <c r="CJ122" s="235">
        <v>0.6</v>
      </c>
      <c r="CL122" s="236"/>
      <c r="CM122" s="237"/>
      <c r="CN122" s="238"/>
      <c r="CO122">
        <v>0</v>
      </c>
      <c r="CP122" s="239"/>
      <c r="CQ122" s="240"/>
      <c r="CR122" s="240"/>
      <c r="CS122" s="240"/>
      <c r="CT122" s="241"/>
      <c r="CU122" s="242">
        <v>0</v>
      </c>
      <c r="CW122" s="243"/>
      <c r="CX122" s="244">
        <v>0</v>
      </c>
      <c r="CY122" s="202">
        <v>0</v>
      </c>
      <c r="CZ122" s="245">
        <v>0</v>
      </c>
      <c r="DA122" s="204"/>
      <c r="DB122" s="243"/>
      <c r="DC122" s="244">
        <v>0</v>
      </c>
      <c r="DD122" s="202">
        <v>0</v>
      </c>
      <c r="DE122" s="246">
        <v>0</v>
      </c>
      <c r="DF122" s="190"/>
      <c r="DG122" s="243"/>
      <c r="DH122" s="202">
        <v>0</v>
      </c>
      <c r="DI122" s="202">
        <v>0</v>
      </c>
      <c r="DJ122" s="246">
        <v>0</v>
      </c>
      <c r="DK122" s="209"/>
      <c r="DL122" s="247"/>
      <c r="DM122" s="248"/>
      <c r="DN122" s="248"/>
      <c r="DO122" s="249"/>
      <c r="DR122" s="250">
        <v>3.1</v>
      </c>
      <c r="DS122" s="397">
        <v>0.5</v>
      </c>
      <c r="DT122" s="397"/>
      <c r="DU122" s="398"/>
      <c r="DV122" s="391"/>
      <c r="DW122" s="253">
        <v>2.7</v>
      </c>
      <c r="DX122" s="399">
        <v>0</v>
      </c>
      <c r="DY122" s="399"/>
      <c r="DZ122" s="400"/>
      <c r="EA122" s="391"/>
      <c r="EB122" s="401">
        <v>2.9</v>
      </c>
      <c r="EC122" s="402">
        <v>0.8</v>
      </c>
      <c r="ED122" s="402"/>
      <c r="EE122" s="403"/>
    </row>
    <row r="123" spans="1:135" x14ac:dyDescent="0.3">
      <c r="A123" s="20">
        <f t="shared" si="3"/>
        <v>70307</v>
      </c>
      <c r="B123" s="456" t="s">
        <v>345</v>
      </c>
      <c r="C123" s="457" t="s">
        <v>38</v>
      </c>
      <c r="D123" s="457" t="s">
        <v>90</v>
      </c>
      <c r="E123" s="457">
        <v>0</v>
      </c>
      <c r="F123" s="266"/>
      <c r="G123" s="268"/>
      <c r="H123" s="268"/>
      <c r="I123" s="268"/>
      <c r="J123" s="268"/>
      <c r="K123" s="268"/>
      <c r="L123" s="268"/>
      <c r="M123" s="268"/>
      <c r="N123" s="268"/>
      <c r="O123" s="224"/>
      <c r="P123" s="167">
        <v>0</v>
      </c>
      <c r="Q123" s="266">
        <v>1</v>
      </c>
      <c r="R123" s="269">
        <v>1</v>
      </c>
      <c r="S123" s="269">
        <v>1</v>
      </c>
      <c r="T123" s="169">
        <v>1</v>
      </c>
      <c r="U123" s="169"/>
      <c r="V123" s="169"/>
      <c r="W123" s="166"/>
      <c r="X123" s="183">
        <v>0</v>
      </c>
      <c r="Y123" s="169">
        <v>0</v>
      </c>
      <c r="Z123" s="170"/>
      <c r="AB123" s="266"/>
      <c r="AC123" s="268"/>
      <c r="AD123" s="268"/>
      <c r="AE123" s="268"/>
      <c r="AF123" s="268"/>
      <c r="AG123" s="268"/>
      <c r="AH123" s="268"/>
      <c r="AI123" s="268"/>
      <c r="AJ123" s="268"/>
      <c r="AK123" s="226"/>
      <c r="AL123" s="227"/>
      <c r="AM123" s="223">
        <v>0</v>
      </c>
      <c r="AN123" s="269"/>
      <c r="AO123" s="269"/>
      <c r="AP123" s="169"/>
      <c r="AQ123" s="169"/>
      <c r="AR123" s="169"/>
      <c r="AS123" s="166"/>
      <c r="AT123" s="183">
        <v>0</v>
      </c>
      <c r="AU123" s="169">
        <v>0</v>
      </c>
      <c r="AV123" s="173"/>
      <c r="AX123" s="228"/>
      <c r="AY123" s="229"/>
      <c r="AZ123" s="229"/>
      <c r="BA123" s="229"/>
      <c r="BB123" s="229"/>
      <c r="BC123" s="230"/>
      <c r="BE123" s="270">
        <v>3</v>
      </c>
      <c r="BF123" s="268">
        <v>5</v>
      </c>
      <c r="BG123" s="268">
        <v>1</v>
      </c>
      <c r="BH123" s="268"/>
      <c r="BI123" s="268"/>
      <c r="BJ123" s="268"/>
      <c r="BK123" s="268"/>
      <c r="BL123" s="268"/>
      <c r="BM123" s="268"/>
      <c r="BN123" s="226"/>
      <c r="BO123" s="227"/>
      <c r="BP123" s="223">
        <v>1</v>
      </c>
      <c r="BQ123" s="269">
        <v>1</v>
      </c>
      <c r="BR123" s="269"/>
      <c r="BS123" s="169"/>
      <c r="BT123" s="169"/>
      <c r="BU123" s="169"/>
      <c r="BV123" s="166"/>
      <c r="BW123" s="183">
        <v>0</v>
      </c>
      <c r="BX123" s="169">
        <v>0</v>
      </c>
      <c r="BY123" s="184"/>
      <c r="CA123" s="185">
        <v>0.5</v>
      </c>
      <c r="CB123" s="232" t="s">
        <v>426</v>
      </c>
      <c r="CC123" s="187"/>
      <c r="CD123" s="188">
        <v>0</v>
      </c>
      <c r="CE123" s="233">
        <v>0</v>
      </c>
      <c r="CF123" s="190"/>
      <c r="CG123" s="191">
        <v>1.6</v>
      </c>
      <c r="CH123" s="234" t="s">
        <v>426</v>
      </c>
      <c r="CI123" s="190"/>
      <c r="CJ123" s="235">
        <v>0.7</v>
      </c>
      <c r="CL123" s="236"/>
      <c r="CM123" s="237"/>
      <c r="CN123" s="238"/>
      <c r="CO123">
        <v>0</v>
      </c>
      <c r="CP123" s="239"/>
      <c r="CQ123" s="240"/>
      <c r="CR123" s="240"/>
      <c r="CS123" s="240"/>
      <c r="CT123" s="241"/>
      <c r="CU123" s="242">
        <v>0</v>
      </c>
      <c r="CW123" s="243"/>
      <c r="CX123" s="244">
        <v>0</v>
      </c>
      <c r="CY123" s="202">
        <v>0</v>
      </c>
      <c r="CZ123" s="245">
        <v>0</v>
      </c>
      <c r="DA123" s="204"/>
      <c r="DB123" s="243"/>
      <c r="DC123" s="244">
        <v>0</v>
      </c>
      <c r="DD123" s="202">
        <v>0</v>
      </c>
      <c r="DE123" s="246">
        <v>0</v>
      </c>
      <c r="DF123" s="190"/>
      <c r="DG123" s="243"/>
      <c r="DH123" s="202">
        <v>0</v>
      </c>
      <c r="DI123" s="202">
        <v>0</v>
      </c>
      <c r="DJ123" s="246">
        <v>0</v>
      </c>
      <c r="DK123" s="209"/>
      <c r="DL123" s="247"/>
      <c r="DM123" s="248"/>
      <c r="DN123" s="248"/>
      <c r="DO123" s="249"/>
      <c r="DR123" s="250">
        <v>2.2999999999999998</v>
      </c>
      <c r="DS123" s="397">
        <v>0.5</v>
      </c>
      <c r="DT123" s="397"/>
      <c r="DU123" s="398"/>
      <c r="DV123" s="391"/>
      <c r="DW123" s="253">
        <v>2.5</v>
      </c>
      <c r="DX123" s="399">
        <v>0</v>
      </c>
      <c r="DY123" s="399"/>
      <c r="DZ123" s="400"/>
      <c r="EA123" s="391"/>
      <c r="EB123" s="401">
        <v>2.8</v>
      </c>
      <c r="EC123" s="402">
        <v>1.6</v>
      </c>
      <c r="ED123" s="402"/>
      <c r="EE123" s="403"/>
    </row>
    <row r="124" spans="1:135" x14ac:dyDescent="0.3">
      <c r="A124" s="20">
        <f t="shared" si="3"/>
        <v>70308</v>
      </c>
      <c r="B124" s="456" t="s">
        <v>40</v>
      </c>
      <c r="C124" s="457" t="s">
        <v>346</v>
      </c>
      <c r="D124" s="457" t="s">
        <v>165</v>
      </c>
      <c r="E124" s="457">
        <v>0</v>
      </c>
      <c r="F124" s="266"/>
      <c r="G124" s="268"/>
      <c r="H124" s="268"/>
      <c r="I124" s="268"/>
      <c r="J124" s="268"/>
      <c r="K124" s="268"/>
      <c r="L124" s="268"/>
      <c r="M124" s="268"/>
      <c r="N124" s="268"/>
      <c r="O124" s="224"/>
      <c r="P124" s="167">
        <v>0</v>
      </c>
      <c r="Q124" s="266">
        <v>4.7</v>
      </c>
      <c r="R124" s="269">
        <v>3</v>
      </c>
      <c r="S124" s="269">
        <v>3.5</v>
      </c>
      <c r="T124" s="169">
        <v>1</v>
      </c>
      <c r="U124" s="169"/>
      <c r="V124" s="169"/>
      <c r="W124" s="166"/>
      <c r="X124" s="183">
        <v>0</v>
      </c>
      <c r="Y124" s="169">
        <v>0</v>
      </c>
      <c r="Z124" s="170"/>
      <c r="AB124" s="266"/>
      <c r="AC124" s="268"/>
      <c r="AD124" s="268"/>
      <c r="AE124" s="268"/>
      <c r="AF124" s="268"/>
      <c r="AG124" s="268"/>
      <c r="AH124" s="268"/>
      <c r="AI124" s="268"/>
      <c r="AJ124" s="268"/>
      <c r="AK124" s="226"/>
      <c r="AL124" s="227"/>
      <c r="AM124" s="223">
        <v>0</v>
      </c>
      <c r="AN124" s="269"/>
      <c r="AO124" s="269"/>
      <c r="AP124" s="169"/>
      <c r="AQ124" s="169"/>
      <c r="AR124" s="169"/>
      <c r="AS124" s="166"/>
      <c r="AT124" s="183">
        <v>0</v>
      </c>
      <c r="AU124" s="169">
        <v>0</v>
      </c>
      <c r="AV124" s="173"/>
      <c r="AX124" s="228"/>
      <c r="AY124" s="229"/>
      <c r="AZ124" s="229"/>
      <c r="BA124" s="229"/>
      <c r="BB124" s="229"/>
      <c r="BC124" s="230"/>
      <c r="BE124" s="270">
        <v>5</v>
      </c>
      <c r="BF124" s="268">
        <v>5</v>
      </c>
      <c r="BG124" s="268">
        <v>2.5</v>
      </c>
      <c r="BH124" s="268"/>
      <c r="BI124" s="268"/>
      <c r="BJ124" s="268"/>
      <c r="BK124" s="268"/>
      <c r="BL124" s="268"/>
      <c r="BM124" s="268"/>
      <c r="BN124" s="226"/>
      <c r="BO124" s="227"/>
      <c r="BP124" s="223">
        <v>2.5</v>
      </c>
      <c r="BQ124" s="269">
        <v>1</v>
      </c>
      <c r="BR124" s="269"/>
      <c r="BS124" s="169"/>
      <c r="BT124" s="169"/>
      <c r="BU124" s="169"/>
      <c r="BV124" s="166"/>
      <c r="BW124" s="183">
        <v>0</v>
      </c>
      <c r="BX124" s="169">
        <v>0</v>
      </c>
      <c r="BY124" s="184"/>
      <c r="CA124" s="185">
        <v>1.5</v>
      </c>
      <c r="CB124" s="232" t="s">
        <v>426</v>
      </c>
      <c r="CC124" s="187"/>
      <c r="CD124" s="188">
        <v>0</v>
      </c>
      <c r="CE124" s="233">
        <v>0</v>
      </c>
      <c r="CF124" s="190"/>
      <c r="CG124" s="191">
        <v>2.4</v>
      </c>
      <c r="CH124" s="234" t="s">
        <v>426</v>
      </c>
      <c r="CI124" s="190"/>
      <c r="CJ124" s="235">
        <v>1.7</v>
      </c>
      <c r="CL124" s="236"/>
      <c r="CM124" s="237"/>
      <c r="CN124" s="238"/>
      <c r="CO124">
        <v>0</v>
      </c>
      <c r="CP124" s="239"/>
      <c r="CQ124" s="240"/>
      <c r="CR124" s="240"/>
      <c r="CS124" s="240"/>
      <c r="CT124" s="241"/>
      <c r="CU124" s="242">
        <v>0</v>
      </c>
      <c r="CW124" s="243"/>
      <c r="CX124" s="244">
        <v>0</v>
      </c>
      <c r="CY124" s="202">
        <v>0</v>
      </c>
      <c r="CZ124" s="245">
        <v>0</v>
      </c>
      <c r="DA124" s="204"/>
      <c r="DB124" s="243"/>
      <c r="DC124" s="244">
        <v>0</v>
      </c>
      <c r="DD124" s="202">
        <v>0</v>
      </c>
      <c r="DE124" s="246">
        <v>0</v>
      </c>
      <c r="DF124" s="190"/>
      <c r="DG124" s="243"/>
      <c r="DH124" s="202">
        <v>0</v>
      </c>
      <c r="DI124" s="202">
        <v>0</v>
      </c>
      <c r="DJ124" s="246">
        <v>0</v>
      </c>
      <c r="DK124" s="209"/>
      <c r="DL124" s="247"/>
      <c r="DM124" s="248"/>
      <c r="DN124" s="248"/>
      <c r="DO124" s="249"/>
      <c r="DR124" s="250">
        <v>3.8</v>
      </c>
      <c r="DS124" s="397">
        <v>1.5</v>
      </c>
      <c r="DT124" s="397"/>
      <c r="DU124" s="398"/>
      <c r="DV124" s="391"/>
      <c r="DW124" s="253">
        <v>4.5999999999999996</v>
      </c>
      <c r="DX124" s="399">
        <v>0</v>
      </c>
      <c r="DY124" s="399"/>
      <c r="DZ124" s="400"/>
      <c r="EA124" s="391"/>
      <c r="EB124" s="401">
        <v>4.5</v>
      </c>
      <c r="EC124" s="402">
        <v>2.4</v>
      </c>
      <c r="ED124" s="402"/>
      <c r="EE124" s="403"/>
    </row>
    <row r="125" spans="1:135" x14ac:dyDescent="0.3">
      <c r="A125" s="20">
        <f t="shared" si="3"/>
        <v>70309</v>
      </c>
      <c r="B125" s="456" t="s">
        <v>40</v>
      </c>
      <c r="C125" s="457" t="s">
        <v>282</v>
      </c>
      <c r="D125" s="457" t="s">
        <v>79</v>
      </c>
      <c r="E125" s="457">
        <v>0</v>
      </c>
      <c r="F125" s="223"/>
      <c r="G125" s="183"/>
      <c r="H125" s="183"/>
      <c r="I125" s="183"/>
      <c r="J125" s="183"/>
      <c r="K125" s="183"/>
      <c r="L125" s="183"/>
      <c r="M125" s="183"/>
      <c r="N125" s="183"/>
      <c r="O125" s="224"/>
      <c r="P125" s="167">
        <v>0</v>
      </c>
      <c r="Q125" s="223">
        <v>4</v>
      </c>
      <c r="R125" s="225">
        <v>3.8</v>
      </c>
      <c r="S125" s="225">
        <v>4.5</v>
      </c>
      <c r="T125" s="168">
        <v>4.5</v>
      </c>
      <c r="U125" s="168"/>
      <c r="V125" s="168"/>
      <c r="W125" s="166"/>
      <c r="X125" s="183">
        <v>0</v>
      </c>
      <c r="Y125" s="169">
        <v>0</v>
      </c>
      <c r="Z125" s="170"/>
      <c r="AB125" s="223"/>
      <c r="AC125" s="183"/>
      <c r="AD125" s="183"/>
      <c r="AE125" s="183"/>
      <c r="AF125" s="183"/>
      <c r="AG125" s="183"/>
      <c r="AH125" s="183"/>
      <c r="AI125" s="183"/>
      <c r="AJ125" s="183"/>
      <c r="AK125" s="226"/>
      <c r="AL125" s="227"/>
      <c r="AM125" s="223">
        <v>0</v>
      </c>
      <c r="AN125" s="225"/>
      <c r="AO125" s="225"/>
      <c r="AP125" s="168"/>
      <c r="AQ125" s="168"/>
      <c r="AR125" s="168"/>
      <c r="AS125" s="166"/>
      <c r="AT125" s="183">
        <v>0</v>
      </c>
      <c r="AU125" s="169">
        <v>0</v>
      </c>
      <c r="AV125" s="173"/>
      <c r="AX125" s="228"/>
      <c r="AY125" s="229"/>
      <c r="AZ125" s="229"/>
      <c r="BA125" s="229"/>
      <c r="BB125" s="229"/>
      <c r="BC125" s="230"/>
      <c r="BE125" s="231">
        <v>4</v>
      </c>
      <c r="BF125" s="183">
        <v>5</v>
      </c>
      <c r="BG125" s="183">
        <v>1</v>
      </c>
      <c r="BH125" s="183"/>
      <c r="BI125" s="183"/>
      <c r="BJ125" s="183"/>
      <c r="BK125" s="183"/>
      <c r="BL125" s="183"/>
      <c r="BM125" s="183"/>
      <c r="BN125" s="226"/>
      <c r="BO125" s="227"/>
      <c r="BP125" s="223">
        <v>5</v>
      </c>
      <c r="BQ125" s="225">
        <v>5</v>
      </c>
      <c r="BR125" s="225"/>
      <c r="BS125" s="168"/>
      <c r="BT125" s="168"/>
      <c r="BU125" s="168"/>
      <c r="BV125" s="166"/>
      <c r="BW125" s="183">
        <v>0</v>
      </c>
      <c r="BX125" s="169">
        <v>0</v>
      </c>
      <c r="BY125" s="184"/>
      <c r="CA125" s="185">
        <v>2.1</v>
      </c>
      <c r="CB125" s="232" t="s">
        <v>426</v>
      </c>
      <c r="CC125" s="187"/>
      <c r="CD125" s="188">
        <v>0</v>
      </c>
      <c r="CE125" s="233">
        <v>0</v>
      </c>
      <c r="CF125" s="190"/>
      <c r="CG125" s="191">
        <v>3.3</v>
      </c>
      <c r="CH125" s="234" t="s">
        <v>430</v>
      </c>
      <c r="CI125" s="190"/>
      <c r="CJ125" s="235">
        <v>2.2999999999999998</v>
      </c>
      <c r="CL125" s="236"/>
      <c r="CM125" s="237"/>
      <c r="CN125" s="238"/>
      <c r="CO125">
        <v>0</v>
      </c>
      <c r="CP125" s="239"/>
      <c r="CQ125" s="240"/>
      <c r="CR125" s="240"/>
      <c r="CS125" s="240"/>
      <c r="CT125" s="241"/>
      <c r="CU125" s="242">
        <v>0</v>
      </c>
      <c r="CW125" s="243"/>
      <c r="CX125" s="244">
        <v>0</v>
      </c>
      <c r="CY125" s="202">
        <v>0</v>
      </c>
      <c r="CZ125" s="245">
        <v>0</v>
      </c>
      <c r="DA125" s="204"/>
      <c r="DB125" s="243"/>
      <c r="DC125" s="244">
        <v>0</v>
      </c>
      <c r="DD125" s="202">
        <v>0</v>
      </c>
      <c r="DE125" s="246">
        <v>0</v>
      </c>
      <c r="DF125" s="190"/>
      <c r="DG125" s="243"/>
      <c r="DH125" s="202">
        <v>0</v>
      </c>
      <c r="DI125" s="202">
        <v>0</v>
      </c>
      <c r="DJ125" s="246">
        <v>0</v>
      </c>
      <c r="DK125" s="209"/>
      <c r="DL125" s="247"/>
      <c r="DM125" s="248"/>
      <c r="DN125" s="248"/>
      <c r="DO125" s="249"/>
      <c r="DR125" s="250">
        <v>3.8</v>
      </c>
      <c r="DS125" s="397">
        <v>2.1</v>
      </c>
      <c r="DT125" s="397"/>
      <c r="DU125" s="398"/>
      <c r="DV125" s="391"/>
      <c r="DW125" s="253">
        <v>4.5</v>
      </c>
      <c r="DX125" s="399">
        <v>0</v>
      </c>
      <c r="DY125" s="399"/>
      <c r="DZ125" s="400"/>
      <c r="EA125" s="391"/>
      <c r="EB125" s="401">
        <v>4.3</v>
      </c>
      <c r="EC125" s="402">
        <v>3.3</v>
      </c>
      <c r="ED125" s="402"/>
      <c r="EE125" s="403"/>
    </row>
    <row r="126" spans="1:135" x14ac:dyDescent="0.3">
      <c r="A126" s="20">
        <f t="shared" si="3"/>
        <v>70310</v>
      </c>
      <c r="B126" s="456" t="s">
        <v>347</v>
      </c>
      <c r="C126" s="457" t="s">
        <v>348</v>
      </c>
      <c r="D126" s="457" t="s">
        <v>270</v>
      </c>
      <c r="E126" s="457" t="s">
        <v>26</v>
      </c>
      <c r="F126" s="223"/>
      <c r="G126" s="183"/>
      <c r="H126" s="183"/>
      <c r="I126" s="183"/>
      <c r="J126" s="183"/>
      <c r="K126" s="183"/>
      <c r="L126" s="183"/>
      <c r="M126" s="183"/>
      <c r="N126" s="183"/>
      <c r="O126" s="224"/>
      <c r="P126" s="167">
        <v>0</v>
      </c>
      <c r="Q126" s="223">
        <v>1</v>
      </c>
      <c r="R126" s="225">
        <v>1</v>
      </c>
      <c r="S126" s="225">
        <v>1</v>
      </c>
      <c r="T126" s="168">
        <v>1</v>
      </c>
      <c r="U126" s="168"/>
      <c r="V126" s="168"/>
      <c r="W126" s="166"/>
      <c r="X126" s="183">
        <v>0</v>
      </c>
      <c r="Y126" s="169">
        <v>0</v>
      </c>
      <c r="Z126" s="170"/>
      <c r="AB126" s="223"/>
      <c r="AC126" s="183"/>
      <c r="AD126" s="183"/>
      <c r="AE126" s="183"/>
      <c r="AF126" s="183"/>
      <c r="AG126" s="183"/>
      <c r="AH126" s="183"/>
      <c r="AI126" s="183"/>
      <c r="AJ126" s="183"/>
      <c r="AK126" s="226"/>
      <c r="AL126" s="227"/>
      <c r="AM126" s="223">
        <v>0</v>
      </c>
      <c r="AN126" s="225"/>
      <c r="AO126" s="225"/>
      <c r="AP126" s="168"/>
      <c r="AQ126" s="168"/>
      <c r="AR126" s="168"/>
      <c r="AS126" s="166"/>
      <c r="AT126" s="183">
        <v>0</v>
      </c>
      <c r="AU126" s="169">
        <v>0</v>
      </c>
      <c r="AV126" s="173"/>
      <c r="AX126" s="228"/>
      <c r="AY126" s="229"/>
      <c r="AZ126" s="229"/>
      <c r="BA126" s="229"/>
      <c r="BB126" s="229"/>
      <c r="BC126" s="230"/>
      <c r="BE126" s="231">
        <v>2.5</v>
      </c>
      <c r="BF126" s="183">
        <v>5</v>
      </c>
      <c r="BG126" s="183">
        <v>4</v>
      </c>
      <c r="BH126" s="183"/>
      <c r="BI126" s="183"/>
      <c r="BJ126" s="183"/>
      <c r="BK126" s="183"/>
      <c r="BL126" s="183"/>
      <c r="BM126" s="183"/>
      <c r="BN126" s="226"/>
      <c r="BO126" s="227"/>
      <c r="BP126" s="223">
        <v>3</v>
      </c>
      <c r="BQ126" s="225">
        <v>1</v>
      </c>
      <c r="BR126" s="225"/>
      <c r="BS126" s="168"/>
      <c r="BT126" s="168"/>
      <c r="BU126" s="168"/>
      <c r="BV126" s="166"/>
      <c r="BW126" s="183">
        <v>0</v>
      </c>
      <c r="BX126" s="169">
        <v>0</v>
      </c>
      <c r="BY126" s="184"/>
      <c r="CA126" s="185">
        <v>0.5</v>
      </c>
      <c r="CB126" s="232" t="s">
        <v>426</v>
      </c>
      <c r="CC126" s="187"/>
      <c r="CD126" s="188">
        <v>0</v>
      </c>
      <c r="CE126" s="233">
        <v>0</v>
      </c>
      <c r="CF126" s="190"/>
      <c r="CG126" s="191">
        <v>2.2999999999999998</v>
      </c>
      <c r="CH126" s="234" t="s">
        <v>426</v>
      </c>
      <c r="CI126" s="190"/>
      <c r="CJ126" s="235">
        <v>0.9</v>
      </c>
      <c r="CL126" s="236"/>
      <c r="CM126" s="237"/>
      <c r="CN126" s="238"/>
      <c r="CO126">
        <v>0</v>
      </c>
      <c r="CP126" s="239"/>
      <c r="CQ126" s="240"/>
      <c r="CR126" s="240"/>
      <c r="CS126" s="240"/>
      <c r="CT126" s="241"/>
      <c r="CU126" s="242">
        <v>0</v>
      </c>
      <c r="CW126" s="243"/>
      <c r="CX126" s="244">
        <v>0</v>
      </c>
      <c r="CY126" s="202">
        <v>0</v>
      </c>
      <c r="CZ126" s="245">
        <v>0</v>
      </c>
      <c r="DA126" s="204"/>
      <c r="DB126" s="243"/>
      <c r="DC126" s="244">
        <v>0</v>
      </c>
      <c r="DD126" s="202">
        <v>0</v>
      </c>
      <c r="DE126" s="246">
        <v>0</v>
      </c>
      <c r="DF126" s="190"/>
      <c r="DG126" s="243"/>
      <c r="DH126" s="202">
        <v>0</v>
      </c>
      <c r="DI126" s="202">
        <v>0</v>
      </c>
      <c r="DJ126" s="246">
        <v>0</v>
      </c>
      <c r="DK126" s="209"/>
      <c r="DL126" s="247"/>
      <c r="DM126" s="248"/>
      <c r="DN126" s="248"/>
      <c r="DO126" s="249"/>
      <c r="DR126" s="250">
        <v>2.8</v>
      </c>
      <c r="DS126" s="397">
        <v>0.5</v>
      </c>
      <c r="DT126" s="397"/>
      <c r="DU126" s="398"/>
      <c r="DV126" s="391"/>
      <c r="DW126" s="253">
        <v>1.9</v>
      </c>
      <c r="DX126" s="399">
        <v>0</v>
      </c>
      <c r="DY126" s="399"/>
      <c r="DZ126" s="400"/>
      <c r="EA126" s="391"/>
      <c r="EB126" s="401">
        <v>2.5</v>
      </c>
      <c r="EC126" s="402">
        <v>2.2999999999999998</v>
      </c>
      <c r="ED126" s="402"/>
      <c r="EE126" s="403"/>
    </row>
    <row r="127" spans="1:135" x14ac:dyDescent="0.3">
      <c r="A127" s="20">
        <f t="shared" si="3"/>
        <v>70311</v>
      </c>
      <c r="B127" s="456" t="s">
        <v>98</v>
      </c>
      <c r="C127" s="457" t="s">
        <v>349</v>
      </c>
      <c r="D127" s="457" t="s">
        <v>107</v>
      </c>
      <c r="E127" s="457">
        <v>0</v>
      </c>
      <c r="F127" s="266"/>
      <c r="G127" s="268"/>
      <c r="H127" s="268"/>
      <c r="I127" s="268"/>
      <c r="J127" s="268"/>
      <c r="K127" s="268"/>
      <c r="L127" s="268"/>
      <c r="M127" s="268"/>
      <c r="N127" s="268"/>
      <c r="O127" s="224"/>
      <c r="P127" s="167">
        <v>0</v>
      </c>
      <c r="Q127" s="266">
        <v>3.8</v>
      </c>
      <c r="R127" s="269">
        <v>1</v>
      </c>
      <c r="S127" s="269">
        <v>1</v>
      </c>
      <c r="T127" s="169">
        <v>1</v>
      </c>
      <c r="U127" s="169"/>
      <c r="V127" s="169"/>
      <c r="W127" s="166"/>
      <c r="X127" s="183">
        <v>0</v>
      </c>
      <c r="Y127" s="169">
        <v>0</v>
      </c>
      <c r="Z127" s="170"/>
      <c r="AB127" s="266"/>
      <c r="AC127" s="268"/>
      <c r="AD127" s="268"/>
      <c r="AE127" s="268"/>
      <c r="AF127" s="268"/>
      <c r="AG127" s="268"/>
      <c r="AH127" s="268"/>
      <c r="AI127" s="268"/>
      <c r="AJ127" s="268"/>
      <c r="AK127" s="226"/>
      <c r="AL127" s="227"/>
      <c r="AM127" s="223">
        <v>0</v>
      </c>
      <c r="AN127" s="269"/>
      <c r="AO127" s="269"/>
      <c r="AP127" s="169"/>
      <c r="AQ127" s="169"/>
      <c r="AR127" s="169"/>
      <c r="AS127" s="166"/>
      <c r="AT127" s="183">
        <v>0</v>
      </c>
      <c r="AU127" s="169">
        <v>0</v>
      </c>
      <c r="AV127" s="173"/>
      <c r="AX127" s="228"/>
      <c r="AY127" s="229"/>
      <c r="AZ127" s="229"/>
      <c r="BA127" s="229"/>
      <c r="BB127" s="229"/>
      <c r="BC127" s="230"/>
      <c r="BE127" s="270">
        <v>1</v>
      </c>
      <c r="BF127" s="268">
        <v>4</v>
      </c>
      <c r="BG127" s="268">
        <v>1</v>
      </c>
      <c r="BH127" s="268"/>
      <c r="BI127" s="268"/>
      <c r="BJ127" s="268"/>
      <c r="BK127" s="268"/>
      <c r="BL127" s="268"/>
      <c r="BM127" s="268"/>
      <c r="BN127" s="226"/>
      <c r="BO127" s="227"/>
      <c r="BP127" s="223">
        <v>1</v>
      </c>
      <c r="BQ127" s="269">
        <v>1</v>
      </c>
      <c r="BR127" s="269"/>
      <c r="BS127" s="169"/>
      <c r="BT127" s="169"/>
      <c r="BU127" s="169"/>
      <c r="BV127" s="166"/>
      <c r="BW127" s="183">
        <v>0</v>
      </c>
      <c r="BX127" s="169">
        <v>0</v>
      </c>
      <c r="BY127" s="184"/>
      <c r="CA127" s="185">
        <v>0.9</v>
      </c>
      <c r="CB127" s="232" t="s">
        <v>426</v>
      </c>
      <c r="CC127" s="187"/>
      <c r="CD127" s="188">
        <v>0</v>
      </c>
      <c r="CE127" s="233">
        <v>0</v>
      </c>
      <c r="CF127" s="190"/>
      <c r="CG127" s="191">
        <v>1.2</v>
      </c>
      <c r="CH127" s="234" t="s">
        <v>426</v>
      </c>
      <c r="CI127" s="190"/>
      <c r="CJ127" s="235">
        <v>0.9</v>
      </c>
      <c r="CL127" s="236"/>
      <c r="CM127" s="237"/>
      <c r="CN127" s="238"/>
      <c r="CO127">
        <v>0</v>
      </c>
      <c r="CP127" s="239"/>
      <c r="CQ127" s="240"/>
      <c r="CR127" s="240"/>
      <c r="CS127" s="240"/>
      <c r="CT127" s="241"/>
      <c r="CU127" s="242">
        <v>0</v>
      </c>
      <c r="CW127" s="243"/>
      <c r="CX127" s="244">
        <v>0</v>
      </c>
      <c r="CY127" s="202">
        <v>0</v>
      </c>
      <c r="CZ127" s="245">
        <v>0</v>
      </c>
      <c r="DA127" s="204"/>
      <c r="DB127" s="243"/>
      <c r="DC127" s="244">
        <v>0</v>
      </c>
      <c r="DD127" s="202">
        <v>0</v>
      </c>
      <c r="DE127" s="246">
        <v>0</v>
      </c>
      <c r="DF127" s="190"/>
      <c r="DG127" s="243"/>
      <c r="DH127" s="202">
        <v>0</v>
      </c>
      <c r="DI127" s="202">
        <v>0</v>
      </c>
      <c r="DJ127" s="246">
        <v>0</v>
      </c>
      <c r="DK127" s="209"/>
      <c r="DL127" s="247"/>
      <c r="DM127" s="248"/>
      <c r="DN127" s="248"/>
      <c r="DO127" s="249"/>
      <c r="DR127" s="250">
        <v>3.3</v>
      </c>
      <c r="DS127" s="397">
        <v>0.9</v>
      </c>
      <c r="DT127" s="397"/>
      <c r="DU127" s="398"/>
      <c r="DV127" s="391"/>
      <c r="DW127" s="253">
        <v>3.3</v>
      </c>
      <c r="DX127" s="399">
        <v>0</v>
      </c>
      <c r="DY127" s="399"/>
      <c r="DZ127" s="400"/>
      <c r="EA127" s="391"/>
      <c r="EB127" s="401">
        <v>3.3</v>
      </c>
      <c r="EC127" s="402">
        <v>1.2</v>
      </c>
      <c r="ED127" s="402"/>
      <c r="EE127" s="403"/>
    </row>
    <row r="128" spans="1:135" x14ac:dyDescent="0.3">
      <c r="A128" s="20">
        <f t="shared" si="3"/>
        <v>70312</v>
      </c>
      <c r="B128" s="456" t="s">
        <v>350</v>
      </c>
      <c r="C128" s="457" t="s">
        <v>55</v>
      </c>
      <c r="D128" s="457" t="s">
        <v>81</v>
      </c>
      <c r="E128" s="457">
        <v>0</v>
      </c>
      <c r="F128" s="223"/>
      <c r="G128" s="183"/>
      <c r="H128" s="183"/>
      <c r="I128" s="183"/>
      <c r="J128" s="183"/>
      <c r="K128" s="183"/>
      <c r="L128" s="183"/>
      <c r="M128" s="183"/>
      <c r="N128" s="183"/>
      <c r="O128" s="224"/>
      <c r="P128" s="167">
        <v>0</v>
      </c>
      <c r="Q128" s="223">
        <v>3.8</v>
      </c>
      <c r="R128" s="225">
        <v>1</v>
      </c>
      <c r="S128" s="225">
        <v>1</v>
      </c>
      <c r="T128" s="168">
        <v>1</v>
      </c>
      <c r="U128" s="168"/>
      <c r="V128" s="168"/>
      <c r="W128" s="166"/>
      <c r="X128" s="183">
        <v>0</v>
      </c>
      <c r="Y128" s="169">
        <v>0</v>
      </c>
      <c r="Z128" s="170"/>
      <c r="AB128" s="223"/>
      <c r="AC128" s="183"/>
      <c r="AD128" s="183"/>
      <c r="AE128" s="183"/>
      <c r="AF128" s="183"/>
      <c r="AG128" s="183"/>
      <c r="AH128" s="183"/>
      <c r="AI128" s="183"/>
      <c r="AJ128" s="183"/>
      <c r="AK128" s="226"/>
      <c r="AL128" s="227"/>
      <c r="AM128" s="223">
        <v>0</v>
      </c>
      <c r="AN128" s="225"/>
      <c r="AO128" s="225"/>
      <c r="AP128" s="168"/>
      <c r="AQ128" s="168"/>
      <c r="AR128" s="168"/>
      <c r="AS128" s="166"/>
      <c r="AT128" s="183">
        <v>0</v>
      </c>
      <c r="AU128" s="169">
        <v>0</v>
      </c>
      <c r="AV128" s="173"/>
      <c r="AX128" s="228"/>
      <c r="AY128" s="229"/>
      <c r="AZ128" s="229"/>
      <c r="BA128" s="229"/>
      <c r="BB128" s="229"/>
      <c r="BC128" s="230"/>
      <c r="BE128" s="231">
        <v>5</v>
      </c>
      <c r="BF128" s="183">
        <v>5</v>
      </c>
      <c r="BG128" s="183">
        <v>1</v>
      </c>
      <c r="BH128" s="183"/>
      <c r="BI128" s="183"/>
      <c r="BJ128" s="183"/>
      <c r="BK128" s="183"/>
      <c r="BL128" s="183"/>
      <c r="BM128" s="183"/>
      <c r="BN128" s="226"/>
      <c r="BO128" s="227"/>
      <c r="BP128" s="223">
        <v>1</v>
      </c>
      <c r="BQ128" s="225">
        <v>1</v>
      </c>
      <c r="BR128" s="225"/>
      <c r="BS128" s="168"/>
      <c r="BT128" s="168"/>
      <c r="BU128" s="168"/>
      <c r="BV128" s="166"/>
      <c r="BW128" s="183">
        <v>0</v>
      </c>
      <c r="BX128" s="169">
        <v>0</v>
      </c>
      <c r="BY128" s="184"/>
      <c r="CA128" s="185">
        <v>0.9</v>
      </c>
      <c r="CB128" s="232" t="s">
        <v>426</v>
      </c>
      <c r="CC128" s="187"/>
      <c r="CD128" s="188">
        <v>0</v>
      </c>
      <c r="CE128" s="233">
        <v>0</v>
      </c>
      <c r="CF128" s="190"/>
      <c r="CG128" s="191">
        <v>1.9</v>
      </c>
      <c r="CH128" s="234" t="s">
        <v>426</v>
      </c>
      <c r="CI128" s="190"/>
      <c r="CJ128" s="235">
        <v>1.1000000000000001</v>
      </c>
      <c r="CL128" s="236"/>
      <c r="CM128" s="237"/>
      <c r="CN128" s="238"/>
      <c r="CO128">
        <v>0</v>
      </c>
      <c r="CP128" s="239"/>
      <c r="CQ128" s="240"/>
      <c r="CR128" s="240"/>
      <c r="CS128" s="240"/>
      <c r="CT128" s="241"/>
      <c r="CU128" s="242">
        <v>0</v>
      </c>
      <c r="CW128" s="243"/>
      <c r="CX128" s="244">
        <v>0</v>
      </c>
      <c r="CY128" s="202">
        <v>0</v>
      </c>
      <c r="CZ128" s="245">
        <v>0</v>
      </c>
      <c r="DA128" s="204"/>
      <c r="DB128" s="243"/>
      <c r="DC128" s="244">
        <v>0</v>
      </c>
      <c r="DD128" s="202">
        <v>0</v>
      </c>
      <c r="DE128" s="246">
        <v>0</v>
      </c>
      <c r="DF128" s="190"/>
      <c r="DG128" s="243"/>
      <c r="DH128" s="202">
        <v>0</v>
      </c>
      <c r="DI128" s="202">
        <v>0</v>
      </c>
      <c r="DJ128" s="246">
        <v>0</v>
      </c>
      <c r="DK128" s="209"/>
      <c r="DL128" s="247"/>
      <c r="DM128" s="248"/>
      <c r="DN128" s="248"/>
      <c r="DO128" s="249"/>
      <c r="DR128" s="250">
        <v>2</v>
      </c>
      <c r="DS128" s="397">
        <v>0.9</v>
      </c>
      <c r="DT128" s="397"/>
      <c r="DU128" s="398"/>
      <c r="DV128" s="391"/>
      <c r="DW128" s="253">
        <v>1.6</v>
      </c>
      <c r="DX128" s="399">
        <v>0</v>
      </c>
      <c r="DY128" s="399"/>
      <c r="DZ128" s="400"/>
      <c r="EA128" s="391"/>
      <c r="EB128" s="401">
        <v>1.6</v>
      </c>
      <c r="EC128" s="402">
        <v>1.9</v>
      </c>
      <c r="ED128" s="402"/>
      <c r="EE128" s="403"/>
    </row>
    <row r="129" spans="1:135" x14ac:dyDescent="0.3">
      <c r="A129" s="20">
        <f t="shared" si="3"/>
        <v>70313</v>
      </c>
      <c r="B129" s="456" t="s">
        <v>144</v>
      </c>
      <c r="C129" s="457" t="s">
        <v>77</v>
      </c>
      <c r="D129" s="457" t="s">
        <v>155</v>
      </c>
      <c r="E129" s="457" t="s">
        <v>156</v>
      </c>
      <c r="F129" s="223"/>
      <c r="G129" s="183"/>
      <c r="H129" s="183"/>
      <c r="I129" s="183"/>
      <c r="J129" s="183"/>
      <c r="K129" s="183"/>
      <c r="L129" s="183"/>
      <c r="M129" s="183"/>
      <c r="N129" s="183"/>
      <c r="O129" s="224"/>
      <c r="P129" s="167">
        <v>0</v>
      </c>
      <c r="Q129" s="223">
        <v>3.8</v>
      </c>
      <c r="R129" s="225">
        <v>1</v>
      </c>
      <c r="S129" s="225">
        <v>3.8</v>
      </c>
      <c r="T129" s="168">
        <v>5</v>
      </c>
      <c r="U129" s="168"/>
      <c r="V129" s="168"/>
      <c r="W129" s="166"/>
      <c r="X129" s="183">
        <v>0</v>
      </c>
      <c r="Y129" s="169">
        <v>0</v>
      </c>
      <c r="Z129" s="170"/>
      <c r="AB129" s="223"/>
      <c r="AC129" s="183"/>
      <c r="AD129" s="183"/>
      <c r="AE129" s="183"/>
      <c r="AF129" s="183"/>
      <c r="AG129" s="183"/>
      <c r="AH129" s="183"/>
      <c r="AI129" s="183"/>
      <c r="AJ129" s="183"/>
      <c r="AK129" s="226"/>
      <c r="AL129" s="227"/>
      <c r="AM129" s="223">
        <v>0</v>
      </c>
      <c r="AN129" s="225"/>
      <c r="AO129" s="225"/>
      <c r="AP129" s="168"/>
      <c r="AQ129" s="168"/>
      <c r="AR129" s="168"/>
      <c r="AS129" s="166"/>
      <c r="AT129" s="183">
        <v>0</v>
      </c>
      <c r="AU129" s="169">
        <v>0</v>
      </c>
      <c r="AV129" s="173"/>
      <c r="AX129" s="228"/>
      <c r="AY129" s="229"/>
      <c r="AZ129" s="229"/>
      <c r="BA129" s="229"/>
      <c r="BB129" s="229"/>
      <c r="BC129" s="230"/>
      <c r="BE129" s="231">
        <v>5</v>
      </c>
      <c r="BF129" s="183">
        <v>5</v>
      </c>
      <c r="BG129" s="183">
        <v>1</v>
      </c>
      <c r="BH129" s="183"/>
      <c r="BI129" s="183"/>
      <c r="BJ129" s="183"/>
      <c r="BK129" s="183"/>
      <c r="BL129" s="183"/>
      <c r="BM129" s="183"/>
      <c r="BN129" s="226"/>
      <c r="BO129" s="227"/>
      <c r="BP129" s="223">
        <v>3.8</v>
      </c>
      <c r="BQ129" s="225">
        <v>1</v>
      </c>
      <c r="BR129" s="225"/>
      <c r="BS129" s="168"/>
      <c r="BT129" s="168"/>
      <c r="BU129" s="168"/>
      <c r="BV129" s="166"/>
      <c r="BW129" s="183">
        <v>0</v>
      </c>
      <c r="BX129" s="169">
        <v>0</v>
      </c>
      <c r="BY129" s="184"/>
      <c r="CA129" s="185">
        <v>1.7</v>
      </c>
      <c r="CB129" s="232" t="s">
        <v>426</v>
      </c>
      <c r="CC129" s="187"/>
      <c r="CD129" s="188">
        <v>0</v>
      </c>
      <c r="CE129" s="233">
        <v>0</v>
      </c>
      <c r="CF129" s="190"/>
      <c r="CG129" s="191">
        <v>2.4</v>
      </c>
      <c r="CH129" s="234" t="s">
        <v>426</v>
      </c>
      <c r="CI129" s="190"/>
      <c r="CJ129" s="235">
        <v>1.8</v>
      </c>
      <c r="CL129" s="236"/>
      <c r="CM129" s="237"/>
      <c r="CN129" s="238"/>
      <c r="CO129">
        <v>0</v>
      </c>
      <c r="CP129" s="239"/>
      <c r="CQ129" s="240"/>
      <c r="CR129" s="240"/>
      <c r="CS129" s="240"/>
      <c r="CT129" s="241"/>
      <c r="CU129" s="242">
        <v>0</v>
      </c>
      <c r="CW129" s="243"/>
      <c r="CX129" s="244">
        <v>0</v>
      </c>
      <c r="CY129" s="202">
        <v>0</v>
      </c>
      <c r="CZ129" s="245">
        <v>0</v>
      </c>
      <c r="DA129" s="204"/>
      <c r="DB129" s="243"/>
      <c r="DC129" s="244">
        <v>0</v>
      </c>
      <c r="DD129" s="202">
        <v>0</v>
      </c>
      <c r="DE129" s="246">
        <v>0</v>
      </c>
      <c r="DF129" s="190"/>
      <c r="DG129" s="243"/>
      <c r="DH129" s="202">
        <v>0</v>
      </c>
      <c r="DI129" s="202">
        <v>0</v>
      </c>
      <c r="DJ129" s="246">
        <v>0</v>
      </c>
      <c r="DK129" s="209"/>
      <c r="DL129" s="247"/>
      <c r="DM129" s="248"/>
      <c r="DN129" s="248"/>
      <c r="DO129" s="249"/>
      <c r="DR129" s="250">
        <v>2.7</v>
      </c>
      <c r="DS129" s="397">
        <v>1.7</v>
      </c>
      <c r="DT129" s="397"/>
      <c r="DU129" s="398"/>
      <c r="DV129" s="391"/>
      <c r="DW129" s="253">
        <v>1.8</v>
      </c>
      <c r="DX129" s="399">
        <v>0</v>
      </c>
      <c r="DY129" s="399"/>
      <c r="DZ129" s="400"/>
      <c r="EA129" s="391"/>
      <c r="EB129" s="401">
        <v>1.8</v>
      </c>
      <c r="EC129" s="402">
        <v>2.4</v>
      </c>
      <c r="ED129" s="402"/>
      <c r="EE129" s="403"/>
    </row>
    <row r="130" spans="1:135" x14ac:dyDescent="0.3">
      <c r="A130" s="20">
        <f t="shared" si="3"/>
        <v>70314</v>
      </c>
      <c r="B130" s="456" t="s">
        <v>127</v>
      </c>
      <c r="C130" s="457" t="s">
        <v>45</v>
      </c>
      <c r="D130" s="457" t="s">
        <v>102</v>
      </c>
      <c r="E130" s="457">
        <v>0</v>
      </c>
      <c r="F130" s="223"/>
      <c r="G130" s="183"/>
      <c r="H130" s="183"/>
      <c r="I130" s="183"/>
      <c r="J130" s="183"/>
      <c r="K130" s="183"/>
      <c r="L130" s="183"/>
      <c r="M130" s="183"/>
      <c r="N130" s="183"/>
      <c r="O130" s="224"/>
      <c r="P130" s="167">
        <v>0</v>
      </c>
      <c r="Q130" s="223">
        <v>3.8</v>
      </c>
      <c r="R130" s="225">
        <v>1</v>
      </c>
      <c r="S130" s="225">
        <v>1</v>
      </c>
      <c r="T130" s="168">
        <v>1</v>
      </c>
      <c r="U130" s="168"/>
      <c r="V130" s="168"/>
      <c r="W130" s="166"/>
      <c r="X130" s="183">
        <v>0</v>
      </c>
      <c r="Y130" s="169">
        <v>0</v>
      </c>
      <c r="Z130" s="170"/>
      <c r="AB130" s="223"/>
      <c r="AC130" s="183"/>
      <c r="AD130" s="183"/>
      <c r="AE130" s="183"/>
      <c r="AF130" s="183"/>
      <c r="AG130" s="183"/>
      <c r="AH130" s="183"/>
      <c r="AI130" s="183"/>
      <c r="AJ130" s="183"/>
      <c r="AK130" s="226"/>
      <c r="AL130" s="227"/>
      <c r="AM130" s="223">
        <v>0</v>
      </c>
      <c r="AN130" s="225"/>
      <c r="AO130" s="225"/>
      <c r="AP130" s="168"/>
      <c r="AQ130" s="168"/>
      <c r="AR130" s="168"/>
      <c r="AS130" s="166"/>
      <c r="AT130" s="183">
        <v>0</v>
      </c>
      <c r="AU130" s="169">
        <v>0</v>
      </c>
      <c r="AV130" s="173"/>
      <c r="AX130" s="228"/>
      <c r="AY130" s="229"/>
      <c r="AZ130" s="229"/>
      <c r="BA130" s="229"/>
      <c r="BB130" s="229"/>
      <c r="BC130" s="230"/>
      <c r="BE130" s="231">
        <v>5</v>
      </c>
      <c r="BF130" s="183">
        <v>3.5</v>
      </c>
      <c r="BG130" s="183">
        <v>2.8</v>
      </c>
      <c r="BH130" s="183"/>
      <c r="BI130" s="183"/>
      <c r="BJ130" s="183"/>
      <c r="BK130" s="183"/>
      <c r="BL130" s="183"/>
      <c r="BM130" s="183"/>
      <c r="BN130" s="226"/>
      <c r="BO130" s="227"/>
      <c r="BP130" s="223">
        <v>3.8</v>
      </c>
      <c r="BQ130" s="225">
        <v>1</v>
      </c>
      <c r="BR130" s="225"/>
      <c r="BS130" s="168"/>
      <c r="BT130" s="168"/>
      <c r="BU130" s="168"/>
      <c r="BV130" s="166"/>
      <c r="BW130" s="183">
        <v>0</v>
      </c>
      <c r="BX130" s="169">
        <v>0</v>
      </c>
      <c r="BY130" s="184"/>
      <c r="CA130" s="185">
        <v>0.9</v>
      </c>
      <c r="CB130" s="232" t="s">
        <v>426</v>
      </c>
      <c r="CC130" s="187"/>
      <c r="CD130" s="188">
        <v>0</v>
      </c>
      <c r="CE130" s="233">
        <v>0</v>
      </c>
      <c r="CF130" s="190"/>
      <c r="CG130" s="191">
        <v>2.5</v>
      </c>
      <c r="CH130" s="234" t="s">
        <v>426</v>
      </c>
      <c r="CI130" s="190"/>
      <c r="CJ130" s="235">
        <v>1.2</v>
      </c>
      <c r="CL130" s="236"/>
      <c r="CM130" s="237"/>
      <c r="CN130" s="238"/>
      <c r="CO130">
        <v>0</v>
      </c>
      <c r="CP130" s="239"/>
      <c r="CQ130" s="240"/>
      <c r="CR130" s="240"/>
      <c r="CS130" s="240"/>
      <c r="CT130" s="241"/>
      <c r="CU130" s="242">
        <v>0</v>
      </c>
      <c r="CW130" s="243"/>
      <c r="CX130" s="244">
        <v>0</v>
      </c>
      <c r="CY130" s="202">
        <v>0</v>
      </c>
      <c r="CZ130" s="245">
        <v>0</v>
      </c>
      <c r="DA130" s="204"/>
      <c r="DB130" s="243"/>
      <c r="DC130" s="244">
        <v>0</v>
      </c>
      <c r="DD130" s="202">
        <v>0</v>
      </c>
      <c r="DE130" s="246">
        <v>0</v>
      </c>
      <c r="DF130" s="190"/>
      <c r="DG130" s="243"/>
      <c r="DH130" s="202">
        <v>0</v>
      </c>
      <c r="DI130" s="202">
        <v>0</v>
      </c>
      <c r="DJ130" s="246">
        <v>0</v>
      </c>
      <c r="DK130" s="209"/>
      <c r="DL130" s="247"/>
      <c r="DM130" s="248"/>
      <c r="DN130" s="248"/>
      <c r="DO130" s="249"/>
      <c r="DR130" s="250">
        <v>3.4</v>
      </c>
      <c r="DS130" s="397">
        <v>0.9</v>
      </c>
      <c r="DT130" s="397"/>
      <c r="DU130" s="398"/>
      <c r="DV130" s="391"/>
      <c r="DW130" s="253">
        <v>3.7</v>
      </c>
      <c r="DX130" s="399">
        <v>0</v>
      </c>
      <c r="DY130" s="399"/>
      <c r="DZ130" s="400"/>
      <c r="EA130" s="391"/>
      <c r="EB130" s="401">
        <v>4.3</v>
      </c>
      <c r="EC130" s="402">
        <v>2.5</v>
      </c>
      <c r="ED130" s="402"/>
      <c r="EE130" s="403"/>
    </row>
    <row r="131" spans="1:135" x14ac:dyDescent="0.3">
      <c r="A131" s="20">
        <f t="shared" si="3"/>
        <v>70315</v>
      </c>
      <c r="B131" s="456" t="s">
        <v>145</v>
      </c>
      <c r="C131" s="457" t="s">
        <v>351</v>
      </c>
      <c r="D131" s="457" t="s">
        <v>33</v>
      </c>
      <c r="E131" s="457">
        <v>0</v>
      </c>
      <c r="F131" s="223"/>
      <c r="G131" s="183"/>
      <c r="H131" s="183"/>
      <c r="I131" s="183"/>
      <c r="J131" s="183"/>
      <c r="K131" s="183"/>
      <c r="L131" s="183"/>
      <c r="M131" s="183"/>
      <c r="N131" s="183"/>
      <c r="O131" s="224"/>
      <c r="P131" s="167">
        <v>0</v>
      </c>
      <c r="Q131" s="223">
        <v>4</v>
      </c>
      <c r="R131" s="225">
        <v>1</v>
      </c>
      <c r="S131" s="225">
        <v>3.8</v>
      </c>
      <c r="T131" s="168">
        <v>1</v>
      </c>
      <c r="U131" s="168"/>
      <c r="V131" s="168"/>
      <c r="W131" s="166"/>
      <c r="X131" s="183">
        <v>0</v>
      </c>
      <c r="Y131" s="169">
        <v>0</v>
      </c>
      <c r="Z131" s="170"/>
      <c r="AB131" s="223"/>
      <c r="AC131" s="183"/>
      <c r="AD131" s="183"/>
      <c r="AE131" s="183"/>
      <c r="AF131" s="183"/>
      <c r="AG131" s="183"/>
      <c r="AH131" s="183"/>
      <c r="AI131" s="183"/>
      <c r="AJ131" s="183"/>
      <c r="AK131" s="226"/>
      <c r="AL131" s="227"/>
      <c r="AM131" s="223">
        <v>0</v>
      </c>
      <c r="AN131" s="225"/>
      <c r="AO131" s="225"/>
      <c r="AP131" s="168"/>
      <c r="AQ131" s="168"/>
      <c r="AR131" s="168"/>
      <c r="AS131" s="166"/>
      <c r="AT131" s="183">
        <v>0</v>
      </c>
      <c r="AU131" s="169">
        <v>0</v>
      </c>
      <c r="AV131" s="173"/>
      <c r="AX131" s="228"/>
      <c r="AY131" s="229"/>
      <c r="AZ131" s="229"/>
      <c r="BA131" s="229"/>
      <c r="BB131" s="229"/>
      <c r="BC131" s="230"/>
      <c r="BE131" s="231">
        <v>5</v>
      </c>
      <c r="BF131" s="183">
        <v>5</v>
      </c>
      <c r="BG131" s="183">
        <v>1</v>
      </c>
      <c r="BH131" s="183"/>
      <c r="BI131" s="183"/>
      <c r="BJ131" s="183"/>
      <c r="BK131" s="183"/>
      <c r="BL131" s="183"/>
      <c r="BM131" s="183"/>
      <c r="BN131" s="226"/>
      <c r="BO131" s="227"/>
      <c r="BP131" s="223">
        <v>1</v>
      </c>
      <c r="BQ131" s="225">
        <v>1</v>
      </c>
      <c r="BR131" s="225"/>
      <c r="BS131" s="168"/>
      <c r="BT131" s="168"/>
      <c r="BU131" s="168"/>
      <c r="BV131" s="166"/>
      <c r="BW131" s="183">
        <v>0</v>
      </c>
      <c r="BX131" s="169">
        <v>0</v>
      </c>
      <c r="BY131" s="184"/>
      <c r="CA131" s="185">
        <v>1.2</v>
      </c>
      <c r="CB131" s="232" t="s">
        <v>426</v>
      </c>
      <c r="CC131" s="187"/>
      <c r="CD131" s="188">
        <v>0</v>
      </c>
      <c r="CE131" s="233">
        <v>0</v>
      </c>
      <c r="CF131" s="190"/>
      <c r="CG131" s="191">
        <v>1.9</v>
      </c>
      <c r="CH131" s="234" t="s">
        <v>426</v>
      </c>
      <c r="CI131" s="190"/>
      <c r="CJ131" s="235">
        <v>1.4</v>
      </c>
      <c r="CL131" s="236"/>
      <c r="CM131" s="237"/>
      <c r="CN131" s="238"/>
      <c r="CO131">
        <v>0</v>
      </c>
      <c r="CP131" s="239"/>
      <c r="CQ131" s="240"/>
      <c r="CR131" s="240"/>
      <c r="CS131" s="240"/>
      <c r="CT131" s="241"/>
      <c r="CU131" s="242">
        <v>0</v>
      </c>
      <c r="CW131" s="243"/>
      <c r="CX131" s="244">
        <v>0</v>
      </c>
      <c r="CY131" s="202">
        <v>0</v>
      </c>
      <c r="CZ131" s="245">
        <v>0</v>
      </c>
      <c r="DA131" s="204"/>
      <c r="DB131" s="243"/>
      <c r="DC131" s="244">
        <v>0</v>
      </c>
      <c r="DD131" s="202">
        <v>0</v>
      </c>
      <c r="DE131" s="246">
        <v>0</v>
      </c>
      <c r="DF131" s="190"/>
      <c r="DG131" s="243"/>
      <c r="DH131" s="202">
        <v>0</v>
      </c>
      <c r="DI131" s="202">
        <v>0</v>
      </c>
      <c r="DJ131" s="246">
        <v>0</v>
      </c>
      <c r="DK131" s="209"/>
      <c r="DL131" s="247"/>
      <c r="DM131" s="248"/>
      <c r="DN131" s="248"/>
      <c r="DO131" s="249"/>
      <c r="DR131" s="250">
        <v>2.2999999999999998</v>
      </c>
      <c r="DS131" s="397">
        <v>1.2</v>
      </c>
      <c r="DT131" s="397"/>
      <c r="DU131" s="398"/>
      <c r="DV131" s="391"/>
      <c r="DW131" s="253">
        <v>1.9</v>
      </c>
      <c r="DX131" s="399">
        <v>0</v>
      </c>
      <c r="DY131" s="399"/>
      <c r="DZ131" s="400"/>
      <c r="EA131" s="391"/>
      <c r="EB131" s="401">
        <v>2.4</v>
      </c>
      <c r="EC131" s="402">
        <v>1.9</v>
      </c>
      <c r="ED131" s="402"/>
      <c r="EE131" s="403"/>
    </row>
    <row r="132" spans="1:135" x14ac:dyDescent="0.3">
      <c r="A132" s="20">
        <f t="shared" si="3"/>
        <v>70316</v>
      </c>
      <c r="B132" s="456" t="s">
        <v>145</v>
      </c>
      <c r="C132" s="457" t="s">
        <v>58</v>
      </c>
      <c r="D132" s="457" t="s">
        <v>352</v>
      </c>
      <c r="E132" s="457">
        <v>0</v>
      </c>
      <c r="F132" s="223"/>
      <c r="G132" s="183"/>
      <c r="H132" s="183"/>
      <c r="I132" s="183"/>
      <c r="J132" s="183"/>
      <c r="K132" s="183"/>
      <c r="L132" s="183"/>
      <c r="M132" s="183"/>
      <c r="N132" s="183"/>
      <c r="O132" s="224"/>
      <c r="P132" s="167">
        <v>0</v>
      </c>
      <c r="Q132" s="223">
        <v>1</v>
      </c>
      <c r="R132" s="225">
        <v>1</v>
      </c>
      <c r="S132" s="225">
        <v>1</v>
      </c>
      <c r="T132" s="168">
        <v>1</v>
      </c>
      <c r="U132" s="168"/>
      <c r="V132" s="168"/>
      <c r="W132" s="166"/>
      <c r="X132" s="183">
        <v>0</v>
      </c>
      <c r="Y132" s="169">
        <v>0</v>
      </c>
      <c r="Z132" s="170"/>
      <c r="AB132" s="223"/>
      <c r="AC132" s="183"/>
      <c r="AD132" s="183"/>
      <c r="AE132" s="183"/>
      <c r="AF132" s="183"/>
      <c r="AG132" s="183"/>
      <c r="AH132" s="183"/>
      <c r="AI132" s="183"/>
      <c r="AJ132" s="183"/>
      <c r="AK132" s="226"/>
      <c r="AL132" s="227"/>
      <c r="AM132" s="223">
        <v>0</v>
      </c>
      <c r="AN132" s="225"/>
      <c r="AO132" s="225"/>
      <c r="AP132" s="168"/>
      <c r="AQ132" s="168"/>
      <c r="AR132" s="168"/>
      <c r="AS132" s="166"/>
      <c r="AT132" s="183">
        <v>0</v>
      </c>
      <c r="AU132" s="169">
        <v>0</v>
      </c>
      <c r="AV132" s="173"/>
      <c r="AX132" s="228"/>
      <c r="AY132" s="229"/>
      <c r="AZ132" s="229"/>
      <c r="BA132" s="229"/>
      <c r="BB132" s="229"/>
      <c r="BC132" s="230"/>
      <c r="BE132" s="231">
        <v>1</v>
      </c>
      <c r="BF132" s="183">
        <v>1</v>
      </c>
      <c r="BG132" s="183">
        <v>1</v>
      </c>
      <c r="BH132" s="183"/>
      <c r="BI132" s="183"/>
      <c r="BJ132" s="183"/>
      <c r="BK132" s="183"/>
      <c r="BL132" s="183"/>
      <c r="BM132" s="183"/>
      <c r="BN132" s="226"/>
      <c r="BO132" s="227"/>
      <c r="BP132" s="223">
        <v>1</v>
      </c>
      <c r="BQ132" s="225">
        <v>1</v>
      </c>
      <c r="BR132" s="225"/>
      <c r="BS132" s="168"/>
      <c r="BT132" s="168"/>
      <c r="BU132" s="168"/>
      <c r="BV132" s="166"/>
      <c r="BW132" s="183">
        <v>0</v>
      </c>
      <c r="BX132" s="169">
        <v>0</v>
      </c>
      <c r="BY132" s="184"/>
      <c r="CA132" s="185">
        <v>0.5</v>
      </c>
      <c r="CB132" s="232" t="s">
        <v>426</v>
      </c>
      <c r="CC132" s="187"/>
      <c r="CD132" s="188">
        <v>0</v>
      </c>
      <c r="CE132" s="233">
        <v>0</v>
      </c>
      <c r="CF132" s="190"/>
      <c r="CG132" s="191">
        <v>0.8</v>
      </c>
      <c r="CH132" s="234" t="s">
        <v>426</v>
      </c>
      <c r="CI132" s="190"/>
      <c r="CJ132" s="235">
        <v>0.6</v>
      </c>
      <c r="CL132" s="236"/>
      <c r="CM132" s="237"/>
      <c r="CN132" s="238"/>
      <c r="CO132">
        <v>0</v>
      </c>
      <c r="CP132" s="239"/>
      <c r="CQ132" s="240"/>
      <c r="CR132" s="240"/>
      <c r="CS132" s="240"/>
      <c r="CT132" s="241"/>
      <c r="CU132" s="242">
        <v>0</v>
      </c>
      <c r="CW132" s="243"/>
      <c r="CX132" s="244">
        <v>0</v>
      </c>
      <c r="CY132" s="202">
        <v>0</v>
      </c>
      <c r="CZ132" s="245">
        <v>0</v>
      </c>
      <c r="DA132" s="204"/>
      <c r="DB132" s="243"/>
      <c r="DC132" s="244">
        <v>0</v>
      </c>
      <c r="DD132" s="202">
        <v>0</v>
      </c>
      <c r="DE132" s="246">
        <v>0</v>
      </c>
      <c r="DF132" s="190"/>
      <c r="DG132" s="243"/>
      <c r="DH132" s="202">
        <v>0</v>
      </c>
      <c r="DI132" s="202">
        <v>0</v>
      </c>
      <c r="DJ132" s="246">
        <v>0</v>
      </c>
      <c r="DK132" s="209"/>
      <c r="DL132" s="247"/>
      <c r="DM132" s="248"/>
      <c r="DN132" s="248"/>
      <c r="DO132" s="249"/>
      <c r="DR132" s="250">
        <v>2.5</v>
      </c>
      <c r="DS132" s="397">
        <v>0.5</v>
      </c>
      <c r="DT132" s="397"/>
      <c r="DU132" s="398"/>
      <c r="DV132" s="391"/>
      <c r="DW132" s="253">
        <v>2.4</v>
      </c>
      <c r="DX132" s="399">
        <v>0</v>
      </c>
      <c r="DY132" s="399"/>
      <c r="DZ132" s="400"/>
      <c r="EA132" s="391"/>
      <c r="EB132" s="401">
        <v>3</v>
      </c>
      <c r="EC132" s="402">
        <v>0.8</v>
      </c>
      <c r="ED132" s="402"/>
      <c r="EE132" s="403"/>
    </row>
    <row r="133" spans="1:135" x14ac:dyDescent="0.3">
      <c r="A133" s="20">
        <f t="shared" si="3"/>
        <v>70317</v>
      </c>
      <c r="B133" s="456" t="s">
        <v>145</v>
      </c>
      <c r="C133" s="457" t="s">
        <v>58</v>
      </c>
      <c r="D133" s="457" t="s">
        <v>137</v>
      </c>
      <c r="E133" s="457" t="s">
        <v>161</v>
      </c>
      <c r="F133" s="223"/>
      <c r="G133" s="183"/>
      <c r="H133" s="183"/>
      <c r="I133" s="183"/>
      <c r="J133" s="183"/>
      <c r="K133" s="183"/>
      <c r="L133" s="183"/>
      <c r="M133" s="183"/>
      <c r="N133" s="183"/>
      <c r="O133" s="224"/>
      <c r="P133" s="167">
        <v>0</v>
      </c>
      <c r="Q133" s="223">
        <v>1</v>
      </c>
      <c r="R133" s="225">
        <v>1</v>
      </c>
      <c r="S133" s="225">
        <v>1</v>
      </c>
      <c r="T133" s="168">
        <v>1</v>
      </c>
      <c r="U133" s="168"/>
      <c r="V133" s="168"/>
      <c r="W133" s="166"/>
      <c r="X133" s="183">
        <v>0</v>
      </c>
      <c r="Y133" s="169">
        <v>0</v>
      </c>
      <c r="Z133" s="170"/>
      <c r="AB133" s="223"/>
      <c r="AC133" s="183"/>
      <c r="AD133" s="183"/>
      <c r="AE133" s="183"/>
      <c r="AF133" s="183"/>
      <c r="AG133" s="183"/>
      <c r="AH133" s="183"/>
      <c r="AI133" s="183"/>
      <c r="AJ133" s="183"/>
      <c r="AK133" s="226"/>
      <c r="AL133" s="227"/>
      <c r="AM133" s="223">
        <v>0</v>
      </c>
      <c r="AN133" s="225"/>
      <c r="AO133" s="225"/>
      <c r="AP133" s="168"/>
      <c r="AQ133" s="168"/>
      <c r="AR133" s="168"/>
      <c r="AS133" s="166"/>
      <c r="AT133" s="183">
        <v>0</v>
      </c>
      <c r="AU133" s="169">
        <v>0</v>
      </c>
      <c r="AV133" s="173"/>
      <c r="AX133" s="228"/>
      <c r="AY133" s="229"/>
      <c r="AZ133" s="229"/>
      <c r="BA133" s="229"/>
      <c r="BB133" s="229"/>
      <c r="BC133" s="230"/>
      <c r="BE133" s="231">
        <v>3</v>
      </c>
      <c r="BF133" s="183">
        <v>5</v>
      </c>
      <c r="BG133" s="183">
        <v>1</v>
      </c>
      <c r="BH133" s="183"/>
      <c r="BI133" s="183"/>
      <c r="BJ133" s="183"/>
      <c r="BK133" s="183"/>
      <c r="BL133" s="183"/>
      <c r="BM133" s="183"/>
      <c r="BN133" s="226"/>
      <c r="BO133" s="227"/>
      <c r="BP133" s="223">
        <v>1</v>
      </c>
      <c r="BQ133" s="225">
        <v>1</v>
      </c>
      <c r="BR133" s="225"/>
      <c r="BS133" s="168"/>
      <c r="BT133" s="168"/>
      <c r="BU133" s="168"/>
      <c r="BV133" s="166"/>
      <c r="BW133" s="183">
        <v>0</v>
      </c>
      <c r="BX133" s="169">
        <v>0</v>
      </c>
      <c r="BY133" s="184"/>
      <c r="CA133" s="185">
        <v>0.5</v>
      </c>
      <c r="CB133" s="232" t="s">
        <v>426</v>
      </c>
      <c r="CC133" s="187"/>
      <c r="CD133" s="188">
        <v>0</v>
      </c>
      <c r="CE133" s="233">
        <v>0</v>
      </c>
      <c r="CF133" s="190"/>
      <c r="CG133" s="191">
        <v>1.6</v>
      </c>
      <c r="CH133" s="234" t="s">
        <v>426</v>
      </c>
      <c r="CI133" s="190"/>
      <c r="CJ133" s="235">
        <v>0.7</v>
      </c>
      <c r="CL133" s="236"/>
      <c r="CM133" s="237"/>
      <c r="CN133" s="238"/>
      <c r="CO133">
        <v>0</v>
      </c>
      <c r="CP133" s="239"/>
      <c r="CQ133" s="240"/>
      <c r="CR133" s="240"/>
      <c r="CS133" s="240"/>
      <c r="CT133" s="241"/>
      <c r="CU133" s="242">
        <v>0</v>
      </c>
      <c r="CW133" s="243"/>
      <c r="CX133" s="244">
        <v>0</v>
      </c>
      <c r="CY133" s="202">
        <v>0</v>
      </c>
      <c r="CZ133" s="245">
        <v>0</v>
      </c>
      <c r="DA133" s="204"/>
      <c r="DB133" s="243"/>
      <c r="DC133" s="244">
        <v>0</v>
      </c>
      <c r="DD133" s="202">
        <v>0</v>
      </c>
      <c r="DE133" s="246">
        <v>0</v>
      </c>
      <c r="DF133" s="190"/>
      <c r="DG133" s="243"/>
      <c r="DH133" s="202">
        <v>0</v>
      </c>
      <c r="DI133" s="202">
        <v>0</v>
      </c>
      <c r="DJ133" s="246">
        <v>0</v>
      </c>
      <c r="DK133" s="209"/>
      <c r="DL133" s="247"/>
      <c r="DM133" s="248"/>
      <c r="DN133" s="248"/>
      <c r="DO133" s="249"/>
      <c r="DR133" s="250">
        <v>2.2000000000000002</v>
      </c>
      <c r="DS133" s="397">
        <v>0.5</v>
      </c>
      <c r="DT133" s="397"/>
      <c r="DU133" s="398"/>
      <c r="DV133" s="391"/>
      <c r="DW133" s="253">
        <v>1.8</v>
      </c>
      <c r="DX133" s="399">
        <v>0</v>
      </c>
      <c r="DY133" s="399"/>
      <c r="DZ133" s="400"/>
      <c r="EA133" s="391"/>
      <c r="EB133" s="401">
        <v>2.7</v>
      </c>
      <c r="EC133" s="402">
        <v>1.6</v>
      </c>
      <c r="ED133" s="402"/>
      <c r="EE133" s="403"/>
    </row>
    <row r="134" spans="1:135" x14ac:dyDescent="0.3">
      <c r="A134" s="20">
        <f t="shared" si="3"/>
        <v>70318</v>
      </c>
      <c r="B134" s="456" t="s">
        <v>104</v>
      </c>
      <c r="C134" s="457" t="s">
        <v>57</v>
      </c>
      <c r="D134" s="457" t="s">
        <v>22</v>
      </c>
      <c r="E134" s="457" t="s">
        <v>124</v>
      </c>
      <c r="F134" s="223"/>
      <c r="G134" s="183"/>
      <c r="H134" s="183"/>
      <c r="I134" s="183"/>
      <c r="J134" s="183"/>
      <c r="K134" s="183"/>
      <c r="L134" s="183"/>
      <c r="M134" s="183"/>
      <c r="N134" s="183"/>
      <c r="O134" s="224"/>
      <c r="P134" s="167">
        <v>0</v>
      </c>
      <c r="Q134" s="223">
        <v>5</v>
      </c>
      <c r="R134" s="225">
        <v>3</v>
      </c>
      <c r="S134" s="225">
        <v>1</v>
      </c>
      <c r="T134" s="168">
        <v>1</v>
      </c>
      <c r="U134" s="168"/>
      <c r="V134" s="168"/>
      <c r="W134" s="166"/>
      <c r="X134" s="183">
        <v>0</v>
      </c>
      <c r="Y134" s="169">
        <v>0</v>
      </c>
      <c r="Z134" s="170"/>
      <c r="AB134" s="223"/>
      <c r="AC134" s="183"/>
      <c r="AD134" s="183"/>
      <c r="AE134" s="183"/>
      <c r="AF134" s="183"/>
      <c r="AG134" s="183"/>
      <c r="AH134" s="183"/>
      <c r="AI134" s="183"/>
      <c r="AJ134" s="183"/>
      <c r="AK134" s="226"/>
      <c r="AL134" s="227"/>
      <c r="AM134" s="223">
        <v>0</v>
      </c>
      <c r="AN134" s="225"/>
      <c r="AO134" s="225"/>
      <c r="AP134" s="168"/>
      <c r="AQ134" s="168"/>
      <c r="AR134" s="168"/>
      <c r="AS134" s="166"/>
      <c r="AT134" s="183">
        <v>0</v>
      </c>
      <c r="AU134" s="169">
        <v>0</v>
      </c>
      <c r="AV134" s="173"/>
      <c r="AX134" s="228"/>
      <c r="AY134" s="229"/>
      <c r="AZ134" s="229"/>
      <c r="BA134" s="229"/>
      <c r="BB134" s="229"/>
      <c r="BC134" s="230"/>
      <c r="BE134" s="231">
        <v>5</v>
      </c>
      <c r="BF134" s="183">
        <v>5</v>
      </c>
      <c r="BG134" s="183">
        <v>4</v>
      </c>
      <c r="BH134" s="183"/>
      <c r="BI134" s="183"/>
      <c r="BJ134" s="183"/>
      <c r="BK134" s="183"/>
      <c r="BL134" s="183"/>
      <c r="BM134" s="183"/>
      <c r="BN134" s="226"/>
      <c r="BO134" s="227"/>
      <c r="BP134" s="223">
        <v>4</v>
      </c>
      <c r="BQ134" s="225">
        <v>1.5</v>
      </c>
      <c r="BR134" s="225"/>
      <c r="BS134" s="168"/>
      <c r="BT134" s="168"/>
      <c r="BU134" s="168"/>
      <c r="BV134" s="166"/>
      <c r="BW134" s="183">
        <v>0</v>
      </c>
      <c r="BX134" s="169">
        <v>0</v>
      </c>
      <c r="BY134" s="184"/>
      <c r="CA134" s="185">
        <v>1.3</v>
      </c>
      <c r="CB134" s="232" t="s">
        <v>426</v>
      </c>
      <c r="CC134" s="187"/>
      <c r="CD134" s="188">
        <v>0</v>
      </c>
      <c r="CE134" s="233">
        <v>0</v>
      </c>
      <c r="CF134" s="190"/>
      <c r="CG134" s="191">
        <v>3</v>
      </c>
      <c r="CH134" s="234" t="s">
        <v>426</v>
      </c>
      <c r="CI134" s="190"/>
      <c r="CJ134" s="235">
        <v>1.6</v>
      </c>
      <c r="CL134" s="236"/>
      <c r="CM134" s="237"/>
      <c r="CN134" s="238"/>
      <c r="CO134">
        <v>0</v>
      </c>
      <c r="CP134" s="239"/>
      <c r="CQ134" s="240"/>
      <c r="CR134" s="240"/>
      <c r="CS134" s="240"/>
      <c r="CT134" s="241"/>
      <c r="CU134" s="242">
        <v>0</v>
      </c>
      <c r="CW134" s="243"/>
      <c r="CX134" s="244">
        <v>0</v>
      </c>
      <c r="CY134" s="202">
        <v>0</v>
      </c>
      <c r="CZ134" s="245">
        <v>0</v>
      </c>
      <c r="DA134" s="204"/>
      <c r="DB134" s="243"/>
      <c r="DC134" s="244">
        <v>0</v>
      </c>
      <c r="DD134" s="202">
        <v>0</v>
      </c>
      <c r="DE134" s="246">
        <v>0</v>
      </c>
      <c r="DF134" s="190"/>
      <c r="DG134" s="243"/>
      <c r="DH134" s="202">
        <v>0</v>
      </c>
      <c r="DI134" s="202">
        <v>0</v>
      </c>
      <c r="DJ134" s="246">
        <v>0</v>
      </c>
      <c r="DK134" s="209"/>
      <c r="DL134" s="247"/>
      <c r="DM134" s="248"/>
      <c r="DN134" s="248"/>
      <c r="DO134" s="249"/>
      <c r="DR134" s="250">
        <v>2.8</v>
      </c>
      <c r="DS134" s="397">
        <v>1.3</v>
      </c>
      <c r="DT134" s="397"/>
      <c r="DU134" s="398"/>
      <c r="DV134" s="391"/>
      <c r="DW134" s="253">
        <v>4</v>
      </c>
      <c r="DX134" s="399">
        <v>0</v>
      </c>
      <c r="DY134" s="399"/>
      <c r="DZ134" s="400"/>
      <c r="EA134" s="391"/>
      <c r="EB134" s="401">
        <v>4.5999999999999996</v>
      </c>
      <c r="EC134" s="402">
        <v>3</v>
      </c>
      <c r="ED134" s="402"/>
      <c r="EE134" s="403"/>
    </row>
    <row r="135" spans="1:135" x14ac:dyDescent="0.3">
      <c r="A135" s="20">
        <f t="shared" si="3"/>
        <v>70319</v>
      </c>
      <c r="B135" s="456" t="s">
        <v>117</v>
      </c>
      <c r="C135" s="457" t="s">
        <v>353</v>
      </c>
      <c r="D135" s="457" t="s">
        <v>75</v>
      </c>
      <c r="E135" s="457" t="s">
        <v>170</v>
      </c>
      <c r="F135" s="223"/>
      <c r="G135" s="183"/>
      <c r="H135" s="183"/>
      <c r="I135" s="183"/>
      <c r="J135" s="183"/>
      <c r="K135" s="183"/>
      <c r="L135" s="183"/>
      <c r="M135" s="183"/>
      <c r="N135" s="183"/>
      <c r="O135" s="224"/>
      <c r="P135" s="167">
        <v>0</v>
      </c>
      <c r="Q135" s="223">
        <v>1</v>
      </c>
      <c r="R135" s="225">
        <v>1</v>
      </c>
      <c r="S135" s="225">
        <v>1</v>
      </c>
      <c r="T135" s="168">
        <v>1</v>
      </c>
      <c r="U135" s="168"/>
      <c r="V135" s="168"/>
      <c r="W135" s="166"/>
      <c r="X135" s="183">
        <v>0</v>
      </c>
      <c r="Y135" s="169">
        <v>0</v>
      </c>
      <c r="Z135" s="170"/>
      <c r="AB135" s="223"/>
      <c r="AC135" s="183"/>
      <c r="AD135" s="183"/>
      <c r="AE135" s="183"/>
      <c r="AF135" s="183"/>
      <c r="AG135" s="183"/>
      <c r="AH135" s="183"/>
      <c r="AI135" s="183"/>
      <c r="AJ135" s="183"/>
      <c r="AK135" s="226"/>
      <c r="AL135" s="227"/>
      <c r="AM135" s="223">
        <v>0</v>
      </c>
      <c r="AN135" s="225"/>
      <c r="AO135" s="225"/>
      <c r="AP135" s="168"/>
      <c r="AQ135" s="168"/>
      <c r="AR135" s="168"/>
      <c r="AS135" s="166"/>
      <c r="AT135" s="183">
        <v>0</v>
      </c>
      <c r="AU135" s="169">
        <v>0</v>
      </c>
      <c r="AV135" s="173"/>
      <c r="AX135" s="228"/>
      <c r="AY135" s="229"/>
      <c r="AZ135" s="229"/>
      <c r="BA135" s="229"/>
      <c r="BB135" s="229"/>
      <c r="BC135" s="230"/>
      <c r="BE135" s="231">
        <v>1</v>
      </c>
      <c r="BF135" s="183">
        <v>1</v>
      </c>
      <c r="BG135" s="183">
        <v>1</v>
      </c>
      <c r="BH135" s="183"/>
      <c r="BI135" s="183"/>
      <c r="BJ135" s="183"/>
      <c r="BK135" s="183"/>
      <c r="BL135" s="183"/>
      <c r="BM135" s="183"/>
      <c r="BN135" s="226"/>
      <c r="BO135" s="227"/>
      <c r="BP135" s="223">
        <v>1</v>
      </c>
      <c r="BQ135" s="225">
        <v>1</v>
      </c>
      <c r="BR135" s="225"/>
      <c r="BS135" s="168"/>
      <c r="BT135" s="168"/>
      <c r="BU135" s="168"/>
      <c r="BV135" s="166"/>
      <c r="BW135" s="183">
        <v>0</v>
      </c>
      <c r="BX135" s="169">
        <v>0</v>
      </c>
      <c r="BY135" s="184"/>
      <c r="CA135" s="185">
        <v>0.5</v>
      </c>
      <c r="CB135" s="232" t="s">
        <v>426</v>
      </c>
      <c r="CC135" s="187"/>
      <c r="CD135" s="188">
        <v>0</v>
      </c>
      <c r="CE135" s="233">
        <v>0</v>
      </c>
      <c r="CF135" s="190"/>
      <c r="CG135" s="191">
        <v>0.8</v>
      </c>
      <c r="CH135" s="234" t="s">
        <v>426</v>
      </c>
      <c r="CI135" s="190"/>
      <c r="CJ135" s="235">
        <v>0.6</v>
      </c>
      <c r="CL135" s="236"/>
      <c r="CM135" s="237"/>
      <c r="CN135" s="238"/>
      <c r="CO135">
        <v>0</v>
      </c>
      <c r="CP135" s="239"/>
      <c r="CQ135" s="240"/>
      <c r="CR135" s="240"/>
      <c r="CS135" s="240"/>
      <c r="CT135" s="241"/>
      <c r="CU135" s="242">
        <v>0</v>
      </c>
      <c r="CW135" s="243"/>
      <c r="CX135" s="244">
        <v>0</v>
      </c>
      <c r="CY135" s="202">
        <v>0</v>
      </c>
      <c r="CZ135" s="245">
        <v>0</v>
      </c>
      <c r="DA135" s="204"/>
      <c r="DB135" s="243"/>
      <c r="DC135" s="244">
        <v>0</v>
      </c>
      <c r="DD135" s="202">
        <v>0</v>
      </c>
      <c r="DE135" s="246">
        <v>0</v>
      </c>
      <c r="DF135" s="190"/>
      <c r="DG135" s="243"/>
      <c r="DH135" s="202">
        <v>0</v>
      </c>
      <c r="DI135" s="202">
        <v>0</v>
      </c>
      <c r="DJ135" s="246">
        <v>0</v>
      </c>
      <c r="DK135" s="209"/>
      <c r="DL135" s="247"/>
      <c r="DM135" s="248"/>
      <c r="DN135" s="248"/>
      <c r="DO135" s="249"/>
      <c r="DR135" s="250">
        <v>2.4</v>
      </c>
      <c r="DS135" s="397">
        <v>0.5</v>
      </c>
      <c r="DT135" s="397"/>
      <c r="DU135" s="398"/>
      <c r="DV135" s="391"/>
      <c r="DW135" s="253">
        <v>1.9</v>
      </c>
      <c r="DX135" s="399">
        <v>0</v>
      </c>
      <c r="DY135" s="399"/>
      <c r="DZ135" s="400"/>
      <c r="EA135" s="391"/>
      <c r="EB135" s="401">
        <v>1.9</v>
      </c>
      <c r="EC135" s="402">
        <v>0.8</v>
      </c>
      <c r="ED135" s="402"/>
      <c r="EE135" s="403"/>
    </row>
    <row r="136" spans="1:135" x14ac:dyDescent="0.3">
      <c r="A136" s="20">
        <f t="shared" si="3"/>
        <v>70320</v>
      </c>
      <c r="B136" s="456" t="s">
        <v>146</v>
      </c>
      <c r="C136" s="457" t="s">
        <v>334</v>
      </c>
      <c r="D136" s="457" t="s">
        <v>175</v>
      </c>
      <c r="E136" s="457" t="s">
        <v>354</v>
      </c>
      <c r="F136" s="223"/>
      <c r="G136" s="183"/>
      <c r="H136" s="183"/>
      <c r="I136" s="183"/>
      <c r="J136" s="183"/>
      <c r="K136" s="183"/>
      <c r="L136" s="183"/>
      <c r="M136" s="183"/>
      <c r="N136" s="183"/>
      <c r="O136" s="224"/>
      <c r="P136" s="167">
        <v>0</v>
      </c>
      <c r="Q136" s="223">
        <v>3.5</v>
      </c>
      <c r="R136" s="225">
        <v>1</v>
      </c>
      <c r="S136" s="225">
        <v>1</v>
      </c>
      <c r="T136" s="168">
        <v>3</v>
      </c>
      <c r="U136" s="168"/>
      <c r="V136" s="168"/>
      <c r="W136" s="166"/>
      <c r="X136" s="183">
        <v>0</v>
      </c>
      <c r="Y136" s="169">
        <v>0</v>
      </c>
      <c r="Z136" s="170"/>
      <c r="AB136" s="223"/>
      <c r="AC136" s="183"/>
      <c r="AD136" s="183"/>
      <c r="AE136" s="183"/>
      <c r="AF136" s="183"/>
      <c r="AG136" s="183"/>
      <c r="AH136" s="183"/>
      <c r="AI136" s="183"/>
      <c r="AJ136" s="183"/>
      <c r="AK136" s="226"/>
      <c r="AL136" s="227"/>
      <c r="AM136" s="223">
        <v>0</v>
      </c>
      <c r="AN136" s="225"/>
      <c r="AO136" s="225"/>
      <c r="AP136" s="168"/>
      <c r="AQ136" s="168"/>
      <c r="AR136" s="168"/>
      <c r="AS136" s="166"/>
      <c r="AT136" s="183">
        <v>0</v>
      </c>
      <c r="AU136" s="169">
        <v>0</v>
      </c>
      <c r="AV136" s="173"/>
      <c r="AX136" s="228"/>
      <c r="AY136" s="229"/>
      <c r="AZ136" s="229"/>
      <c r="BA136" s="229"/>
      <c r="BB136" s="229"/>
      <c r="BC136" s="230"/>
      <c r="BE136" s="231">
        <v>1</v>
      </c>
      <c r="BF136" s="183">
        <v>5</v>
      </c>
      <c r="BG136" s="183">
        <v>1</v>
      </c>
      <c r="BH136" s="183"/>
      <c r="BI136" s="183"/>
      <c r="BJ136" s="183"/>
      <c r="BK136" s="183"/>
      <c r="BL136" s="183"/>
      <c r="BM136" s="183"/>
      <c r="BN136" s="226"/>
      <c r="BO136" s="227"/>
      <c r="BP136" s="223">
        <v>1</v>
      </c>
      <c r="BQ136" s="225">
        <v>1</v>
      </c>
      <c r="BR136" s="225"/>
      <c r="BS136" s="168"/>
      <c r="BT136" s="168"/>
      <c r="BU136" s="168"/>
      <c r="BV136" s="166"/>
      <c r="BW136" s="183">
        <v>0</v>
      </c>
      <c r="BX136" s="169">
        <v>0</v>
      </c>
      <c r="BY136" s="184"/>
      <c r="CA136" s="185">
        <v>1.1000000000000001</v>
      </c>
      <c r="CB136" s="232" t="s">
        <v>426</v>
      </c>
      <c r="CC136" s="187"/>
      <c r="CD136" s="188">
        <v>0</v>
      </c>
      <c r="CE136" s="233">
        <v>0</v>
      </c>
      <c r="CF136" s="190"/>
      <c r="CG136" s="191">
        <v>1.3</v>
      </c>
      <c r="CH136" s="234" t="s">
        <v>426</v>
      </c>
      <c r="CI136" s="190"/>
      <c r="CJ136" s="235">
        <v>1.1000000000000001</v>
      </c>
      <c r="CL136" s="236"/>
      <c r="CM136" s="237"/>
      <c r="CN136" s="238"/>
      <c r="CO136">
        <v>0</v>
      </c>
      <c r="CP136" s="239"/>
      <c r="CQ136" s="240"/>
      <c r="CR136" s="240"/>
      <c r="CS136" s="240"/>
      <c r="CT136" s="241"/>
      <c r="CU136" s="242">
        <v>0</v>
      </c>
      <c r="CW136" s="243"/>
      <c r="CX136" s="244">
        <v>0</v>
      </c>
      <c r="CY136" s="202">
        <v>0</v>
      </c>
      <c r="CZ136" s="245">
        <v>0</v>
      </c>
      <c r="DA136" s="204"/>
      <c r="DB136" s="243"/>
      <c r="DC136" s="244">
        <v>0</v>
      </c>
      <c r="DD136" s="202">
        <v>0</v>
      </c>
      <c r="DE136" s="246">
        <v>0</v>
      </c>
      <c r="DF136" s="190"/>
      <c r="DG136" s="243"/>
      <c r="DH136" s="202">
        <v>0</v>
      </c>
      <c r="DI136" s="202">
        <v>0</v>
      </c>
      <c r="DJ136" s="246">
        <v>0</v>
      </c>
      <c r="DK136" s="209"/>
      <c r="DL136" s="247"/>
      <c r="DM136" s="248"/>
      <c r="DN136" s="248"/>
      <c r="DO136" s="249"/>
      <c r="DR136" s="250">
        <v>3.3</v>
      </c>
      <c r="DS136" s="397">
        <v>1.1000000000000001</v>
      </c>
      <c r="DT136" s="397"/>
      <c r="DU136" s="398"/>
      <c r="DV136" s="391"/>
      <c r="DW136" s="253">
        <v>4.2</v>
      </c>
      <c r="DX136" s="399">
        <v>0</v>
      </c>
      <c r="DY136" s="399"/>
      <c r="DZ136" s="400"/>
      <c r="EA136" s="391"/>
      <c r="EB136" s="401">
        <v>4</v>
      </c>
      <c r="EC136" s="402">
        <v>1.3</v>
      </c>
      <c r="ED136" s="402"/>
      <c r="EE136" s="403"/>
    </row>
    <row r="137" spans="1:135" x14ac:dyDescent="0.3">
      <c r="A137" s="20">
        <f t="shared" si="3"/>
        <v>70321</v>
      </c>
      <c r="B137" s="456" t="s">
        <v>86</v>
      </c>
      <c r="C137" s="457" t="s">
        <v>355</v>
      </c>
      <c r="D137" s="457" t="s">
        <v>356</v>
      </c>
      <c r="E137" s="457" t="s">
        <v>93</v>
      </c>
      <c r="F137" s="223"/>
      <c r="G137" s="183"/>
      <c r="H137" s="183"/>
      <c r="I137" s="183"/>
      <c r="J137" s="183"/>
      <c r="K137" s="183"/>
      <c r="L137" s="183"/>
      <c r="M137" s="183"/>
      <c r="N137" s="183"/>
      <c r="O137" s="224"/>
      <c r="P137" s="167">
        <v>0</v>
      </c>
      <c r="Q137" s="223">
        <v>4</v>
      </c>
      <c r="R137" s="225">
        <v>3.8</v>
      </c>
      <c r="S137" s="225">
        <v>4.7</v>
      </c>
      <c r="T137" s="168">
        <v>4.7</v>
      </c>
      <c r="U137" s="168"/>
      <c r="V137" s="168"/>
      <c r="W137" s="166"/>
      <c r="X137" s="183">
        <v>0</v>
      </c>
      <c r="Y137" s="169">
        <v>0</v>
      </c>
      <c r="Z137" s="170"/>
      <c r="AB137" s="223"/>
      <c r="AC137" s="183"/>
      <c r="AD137" s="183"/>
      <c r="AE137" s="183"/>
      <c r="AF137" s="183"/>
      <c r="AG137" s="183"/>
      <c r="AH137" s="183"/>
      <c r="AI137" s="183"/>
      <c r="AJ137" s="183"/>
      <c r="AK137" s="226"/>
      <c r="AL137" s="227"/>
      <c r="AM137" s="223">
        <v>0</v>
      </c>
      <c r="AN137" s="225"/>
      <c r="AO137" s="225"/>
      <c r="AP137" s="168"/>
      <c r="AQ137" s="168"/>
      <c r="AR137" s="168"/>
      <c r="AS137" s="166"/>
      <c r="AT137" s="183">
        <v>0</v>
      </c>
      <c r="AU137" s="169">
        <v>0</v>
      </c>
      <c r="AV137" s="173"/>
      <c r="AX137" s="228"/>
      <c r="AY137" s="229"/>
      <c r="AZ137" s="229"/>
      <c r="BA137" s="229"/>
      <c r="BB137" s="229"/>
      <c r="BC137" s="230"/>
      <c r="BE137" s="231">
        <v>5</v>
      </c>
      <c r="BF137" s="183">
        <v>5</v>
      </c>
      <c r="BG137" s="183">
        <v>1</v>
      </c>
      <c r="BH137" s="183"/>
      <c r="BI137" s="183"/>
      <c r="BJ137" s="183"/>
      <c r="BK137" s="183"/>
      <c r="BL137" s="183"/>
      <c r="BM137" s="183"/>
      <c r="BN137" s="226"/>
      <c r="BO137" s="227"/>
      <c r="BP137" s="223">
        <v>4</v>
      </c>
      <c r="BQ137" s="225">
        <v>1</v>
      </c>
      <c r="BR137" s="225"/>
      <c r="BS137" s="168"/>
      <c r="BT137" s="168"/>
      <c r="BU137" s="168"/>
      <c r="BV137" s="166"/>
      <c r="BW137" s="183">
        <v>0</v>
      </c>
      <c r="BX137" s="169">
        <v>0</v>
      </c>
      <c r="BY137" s="184"/>
      <c r="CA137" s="185">
        <v>2.2000000000000002</v>
      </c>
      <c r="CB137" s="232" t="s">
        <v>426</v>
      </c>
      <c r="CC137" s="187"/>
      <c r="CD137" s="188">
        <v>0</v>
      </c>
      <c r="CE137" s="233">
        <v>0</v>
      </c>
      <c r="CF137" s="190"/>
      <c r="CG137" s="191">
        <v>2.5</v>
      </c>
      <c r="CH137" s="234" t="s">
        <v>426</v>
      </c>
      <c r="CI137" s="190"/>
      <c r="CJ137" s="235">
        <v>2.2000000000000002</v>
      </c>
      <c r="CL137" s="236"/>
      <c r="CM137" s="237"/>
      <c r="CN137" s="238"/>
      <c r="CO137">
        <v>0</v>
      </c>
      <c r="CP137" s="239"/>
      <c r="CQ137" s="240"/>
      <c r="CR137" s="240"/>
      <c r="CS137" s="240"/>
      <c r="CT137" s="241"/>
      <c r="CU137" s="242">
        <v>0</v>
      </c>
      <c r="CW137" s="243"/>
      <c r="CX137" s="244">
        <v>0</v>
      </c>
      <c r="CY137" s="202">
        <v>0</v>
      </c>
      <c r="CZ137" s="245">
        <v>0</v>
      </c>
      <c r="DA137" s="204"/>
      <c r="DB137" s="243"/>
      <c r="DC137" s="244">
        <v>0</v>
      </c>
      <c r="DD137" s="202">
        <v>0</v>
      </c>
      <c r="DE137" s="246">
        <v>0</v>
      </c>
      <c r="DF137" s="190"/>
      <c r="DG137" s="243"/>
      <c r="DH137" s="202">
        <v>0</v>
      </c>
      <c r="DI137" s="202">
        <v>0</v>
      </c>
      <c r="DJ137" s="246">
        <v>0</v>
      </c>
      <c r="DK137" s="209"/>
      <c r="DL137" s="247"/>
      <c r="DM137" s="248"/>
      <c r="DN137" s="248"/>
      <c r="DO137" s="249"/>
      <c r="DR137" s="250">
        <v>3.6</v>
      </c>
      <c r="DS137" s="397">
        <v>2.2000000000000002</v>
      </c>
      <c r="DT137" s="397"/>
      <c r="DU137" s="398"/>
      <c r="DV137" s="391"/>
      <c r="DW137" s="253">
        <v>4.2</v>
      </c>
      <c r="DX137" s="399">
        <v>0</v>
      </c>
      <c r="DY137" s="399"/>
      <c r="DZ137" s="400"/>
      <c r="EA137" s="391"/>
      <c r="EB137" s="401">
        <v>3</v>
      </c>
      <c r="EC137" s="402">
        <v>2.5</v>
      </c>
      <c r="ED137" s="402"/>
      <c r="EE137" s="403"/>
    </row>
    <row r="138" spans="1:135" x14ac:dyDescent="0.3">
      <c r="A138" s="20">
        <f t="shared" si="3"/>
        <v>70322</v>
      </c>
      <c r="B138" s="456" t="s">
        <v>357</v>
      </c>
      <c r="C138" s="457" t="s">
        <v>358</v>
      </c>
      <c r="D138" s="457" t="s">
        <v>359</v>
      </c>
      <c r="E138" s="457" t="s">
        <v>98</v>
      </c>
      <c r="F138" s="223"/>
      <c r="G138" s="183"/>
      <c r="H138" s="183"/>
      <c r="I138" s="183"/>
      <c r="J138" s="183"/>
      <c r="K138" s="183"/>
      <c r="L138" s="183"/>
      <c r="M138" s="183"/>
      <c r="N138" s="183"/>
      <c r="O138" s="224"/>
      <c r="P138" s="167">
        <v>0</v>
      </c>
      <c r="Q138" s="223">
        <v>3.8</v>
      </c>
      <c r="R138" s="225">
        <v>1</v>
      </c>
      <c r="S138" s="225">
        <v>1</v>
      </c>
      <c r="T138" s="168">
        <v>1</v>
      </c>
      <c r="U138" s="168"/>
      <c r="V138" s="168"/>
      <c r="W138" s="166"/>
      <c r="X138" s="183">
        <v>0</v>
      </c>
      <c r="Y138" s="169">
        <v>0</v>
      </c>
      <c r="Z138" s="170"/>
      <c r="AB138" s="223"/>
      <c r="AC138" s="183"/>
      <c r="AD138" s="183"/>
      <c r="AE138" s="183"/>
      <c r="AF138" s="183"/>
      <c r="AG138" s="183"/>
      <c r="AH138" s="183"/>
      <c r="AI138" s="183"/>
      <c r="AJ138" s="183"/>
      <c r="AK138" s="226"/>
      <c r="AL138" s="227"/>
      <c r="AM138" s="223">
        <v>0</v>
      </c>
      <c r="AN138" s="225"/>
      <c r="AO138" s="225"/>
      <c r="AP138" s="168"/>
      <c r="AQ138" s="168"/>
      <c r="AR138" s="168"/>
      <c r="AS138" s="166"/>
      <c r="AT138" s="183">
        <v>0</v>
      </c>
      <c r="AU138" s="169">
        <v>0</v>
      </c>
      <c r="AV138" s="173"/>
      <c r="AX138" s="228"/>
      <c r="AY138" s="229"/>
      <c r="AZ138" s="229"/>
      <c r="BA138" s="229"/>
      <c r="BB138" s="229"/>
      <c r="BC138" s="230"/>
      <c r="BE138" s="231">
        <v>1</v>
      </c>
      <c r="BF138" s="183">
        <v>1</v>
      </c>
      <c r="BG138" s="183">
        <v>1</v>
      </c>
      <c r="BH138" s="183"/>
      <c r="BI138" s="183"/>
      <c r="BJ138" s="183"/>
      <c r="BK138" s="183"/>
      <c r="BL138" s="183"/>
      <c r="BM138" s="183"/>
      <c r="BN138" s="226"/>
      <c r="BO138" s="227"/>
      <c r="BP138" s="223">
        <v>1</v>
      </c>
      <c r="BQ138" s="225">
        <v>1</v>
      </c>
      <c r="BR138" s="225"/>
      <c r="BS138" s="168"/>
      <c r="BT138" s="168"/>
      <c r="BU138" s="168"/>
      <c r="BV138" s="166"/>
      <c r="BW138" s="183">
        <v>0</v>
      </c>
      <c r="BX138" s="169">
        <v>0</v>
      </c>
      <c r="BY138" s="184"/>
      <c r="CA138" s="185">
        <v>0.9</v>
      </c>
      <c r="CB138" s="232" t="s">
        <v>426</v>
      </c>
      <c r="CC138" s="187"/>
      <c r="CD138" s="188">
        <v>0</v>
      </c>
      <c r="CE138" s="233">
        <v>0</v>
      </c>
      <c r="CF138" s="190"/>
      <c r="CG138" s="191">
        <v>0.8</v>
      </c>
      <c r="CH138" s="234" t="s">
        <v>426</v>
      </c>
      <c r="CI138" s="190"/>
      <c r="CJ138" s="235">
        <v>0.8</v>
      </c>
      <c r="CL138" s="236"/>
      <c r="CM138" s="237"/>
      <c r="CN138" s="238"/>
      <c r="CO138">
        <v>0</v>
      </c>
      <c r="CP138" s="239"/>
      <c r="CQ138" s="240"/>
      <c r="CR138" s="240"/>
      <c r="CS138" s="240"/>
      <c r="CT138" s="241"/>
      <c r="CU138" s="242">
        <v>0</v>
      </c>
      <c r="CW138" s="243"/>
      <c r="CX138" s="244">
        <v>0</v>
      </c>
      <c r="CY138" s="202">
        <v>0</v>
      </c>
      <c r="CZ138" s="245">
        <v>0</v>
      </c>
      <c r="DA138" s="204"/>
      <c r="DB138" s="243"/>
      <c r="DC138" s="244">
        <v>0</v>
      </c>
      <c r="DD138" s="202">
        <v>0</v>
      </c>
      <c r="DE138" s="246">
        <v>0</v>
      </c>
      <c r="DF138" s="190"/>
      <c r="DG138" s="243"/>
      <c r="DH138" s="202">
        <v>0</v>
      </c>
      <c r="DI138" s="202">
        <v>0</v>
      </c>
      <c r="DJ138" s="246">
        <v>0</v>
      </c>
      <c r="DK138" s="209"/>
      <c r="DL138" s="247"/>
      <c r="DM138" s="248"/>
      <c r="DN138" s="248"/>
      <c r="DO138" s="249"/>
      <c r="DR138" s="250">
        <v>2.1</v>
      </c>
      <c r="DS138" s="397">
        <v>0.9</v>
      </c>
      <c r="DT138" s="397"/>
      <c r="DU138" s="398"/>
      <c r="DV138" s="391"/>
      <c r="DW138" s="253">
        <v>1.8</v>
      </c>
      <c r="DX138" s="399">
        <v>0</v>
      </c>
      <c r="DY138" s="399"/>
      <c r="DZ138" s="400"/>
      <c r="EA138" s="391"/>
      <c r="EB138" s="401">
        <v>1.8</v>
      </c>
      <c r="EC138" s="402">
        <v>0.8</v>
      </c>
      <c r="ED138" s="402"/>
      <c r="EE138" s="403"/>
    </row>
    <row r="139" spans="1:135" x14ac:dyDescent="0.3">
      <c r="A139" s="20">
        <f t="shared" si="3"/>
        <v>70323</v>
      </c>
      <c r="B139" s="456" t="s">
        <v>61</v>
      </c>
      <c r="C139" s="457" t="s">
        <v>145</v>
      </c>
      <c r="D139" s="457" t="s">
        <v>303</v>
      </c>
      <c r="E139" s="457" t="s">
        <v>98</v>
      </c>
      <c r="F139" s="223"/>
      <c r="G139" s="183"/>
      <c r="H139" s="183"/>
      <c r="I139" s="183"/>
      <c r="J139" s="183"/>
      <c r="K139" s="183"/>
      <c r="L139" s="183"/>
      <c r="M139" s="183"/>
      <c r="N139" s="183"/>
      <c r="O139" s="224"/>
      <c r="P139" s="167">
        <v>0</v>
      </c>
      <c r="Q139" s="223">
        <v>4</v>
      </c>
      <c r="R139" s="225">
        <v>3</v>
      </c>
      <c r="S139" s="225">
        <v>4</v>
      </c>
      <c r="T139" s="168">
        <v>5</v>
      </c>
      <c r="U139" s="168"/>
      <c r="V139" s="168"/>
      <c r="W139" s="166"/>
      <c r="X139" s="183">
        <v>0</v>
      </c>
      <c r="Y139" s="169">
        <v>0</v>
      </c>
      <c r="Z139" s="170"/>
      <c r="AB139" s="223"/>
      <c r="AC139" s="183"/>
      <c r="AD139" s="183"/>
      <c r="AE139" s="183"/>
      <c r="AF139" s="183"/>
      <c r="AG139" s="183"/>
      <c r="AH139" s="183"/>
      <c r="AI139" s="183"/>
      <c r="AJ139" s="183"/>
      <c r="AK139" s="226"/>
      <c r="AL139" s="227"/>
      <c r="AM139" s="223">
        <v>0</v>
      </c>
      <c r="AN139" s="225"/>
      <c r="AO139" s="225"/>
      <c r="AP139" s="168"/>
      <c r="AQ139" s="168"/>
      <c r="AR139" s="168"/>
      <c r="AS139" s="166"/>
      <c r="AT139" s="183">
        <v>0</v>
      </c>
      <c r="AU139" s="169">
        <v>0</v>
      </c>
      <c r="AV139" s="173"/>
      <c r="AX139" s="228"/>
      <c r="AY139" s="229"/>
      <c r="AZ139" s="229"/>
      <c r="BA139" s="229"/>
      <c r="BB139" s="229"/>
      <c r="BC139" s="230"/>
      <c r="BE139" s="231">
        <v>4.5</v>
      </c>
      <c r="BF139" s="183">
        <v>5</v>
      </c>
      <c r="BG139" s="183">
        <v>1</v>
      </c>
      <c r="BH139" s="183"/>
      <c r="BI139" s="183"/>
      <c r="BJ139" s="183"/>
      <c r="BK139" s="183"/>
      <c r="BL139" s="183"/>
      <c r="BM139" s="183"/>
      <c r="BN139" s="226"/>
      <c r="BO139" s="227"/>
      <c r="BP139" s="223">
        <v>4</v>
      </c>
      <c r="BQ139" s="225">
        <v>1</v>
      </c>
      <c r="BR139" s="225"/>
      <c r="BS139" s="168"/>
      <c r="BT139" s="168"/>
      <c r="BU139" s="168"/>
      <c r="BV139" s="166"/>
      <c r="BW139" s="183">
        <v>0</v>
      </c>
      <c r="BX139" s="169">
        <v>0</v>
      </c>
      <c r="BY139" s="184"/>
      <c r="CA139" s="185">
        <v>2</v>
      </c>
      <c r="CB139" s="232" t="s">
        <v>426</v>
      </c>
      <c r="CC139" s="187"/>
      <c r="CD139" s="188">
        <v>0</v>
      </c>
      <c r="CE139" s="233">
        <v>0</v>
      </c>
      <c r="CF139" s="190"/>
      <c r="CG139" s="191">
        <v>2.4</v>
      </c>
      <c r="CH139" s="234" t="s">
        <v>426</v>
      </c>
      <c r="CI139" s="190"/>
      <c r="CJ139" s="235">
        <v>2.1</v>
      </c>
      <c r="CL139" s="236"/>
      <c r="CM139" s="237"/>
      <c r="CN139" s="238"/>
      <c r="CO139">
        <v>0</v>
      </c>
      <c r="CP139" s="239"/>
      <c r="CQ139" s="240"/>
      <c r="CR139" s="240"/>
      <c r="CS139" s="240"/>
      <c r="CT139" s="241"/>
      <c r="CU139" s="242">
        <v>0</v>
      </c>
      <c r="CW139" s="243"/>
      <c r="CX139" s="244">
        <v>0</v>
      </c>
      <c r="CY139" s="202">
        <v>0</v>
      </c>
      <c r="CZ139" s="245">
        <v>0</v>
      </c>
      <c r="DA139" s="204"/>
      <c r="DB139" s="243"/>
      <c r="DC139" s="244">
        <v>0</v>
      </c>
      <c r="DD139" s="202">
        <v>0</v>
      </c>
      <c r="DE139" s="246">
        <v>0</v>
      </c>
      <c r="DF139" s="190"/>
      <c r="DG139" s="243"/>
      <c r="DH139" s="202">
        <v>0</v>
      </c>
      <c r="DI139" s="202">
        <v>0</v>
      </c>
      <c r="DJ139" s="246">
        <v>0</v>
      </c>
      <c r="DK139" s="209"/>
      <c r="DL139" s="247"/>
      <c r="DM139" s="248"/>
      <c r="DN139" s="248"/>
      <c r="DO139" s="249"/>
      <c r="DR139" s="250">
        <v>3.5</v>
      </c>
      <c r="DS139" s="397">
        <v>2</v>
      </c>
      <c r="DT139" s="397"/>
      <c r="DU139" s="398"/>
      <c r="DV139" s="391"/>
      <c r="DW139" s="253">
        <v>4.8</v>
      </c>
      <c r="DX139" s="399">
        <v>0</v>
      </c>
      <c r="DY139" s="399"/>
      <c r="DZ139" s="400"/>
      <c r="EA139" s="391"/>
      <c r="EB139" s="401">
        <v>4.8</v>
      </c>
      <c r="EC139" s="402">
        <v>2.4</v>
      </c>
      <c r="ED139" s="402"/>
      <c r="EE139" s="403"/>
    </row>
    <row r="140" spans="1:135" x14ac:dyDescent="0.3">
      <c r="A140" s="20">
        <f t="shared" si="3"/>
        <v>70324</v>
      </c>
      <c r="B140" s="456" t="s">
        <v>120</v>
      </c>
      <c r="C140" s="457" t="s">
        <v>53</v>
      </c>
      <c r="D140" s="457" t="s">
        <v>128</v>
      </c>
      <c r="E140" s="457">
        <v>0</v>
      </c>
      <c r="F140" s="223"/>
      <c r="G140" s="183"/>
      <c r="H140" s="183"/>
      <c r="I140" s="183"/>
      <c r="J140" s="183"/>
      <c r="K140" s="183"/>
      <c r="L140" s="183"/>
      <c r="M140" s="183"/>
      <c r="N140" s="183"/>
      <c r="O140" s="224"/>
      <c r="P140" s="167">
        <v>0</v>
      </c>
      <c r="Q140" s="223">
        <v>1</v>
      </c>
      <c r="R140" s="225">
        <v>1</v>
      </c>
      <c r="S140" s="225">
        <v>1</v>
      </c>
      <c r="T140" s="168">
        <v>1</v>
      </c>
      <c r="U140" s="168"/>
      <c r="V140" s="168"/>
      <c r="W140" s="166"/>
      <c r="X140" s="183">
        <v>0</v>
      </c>
      <c r="Y140" s="169">
        <v>0</v>
      </c>
      <c r="Z140" s="170"/>
      <c r="AB140" s="223"/>
      <c r="AC140" s="183"/>
      <c r="AD140" s="183"/>
      <c r="AE140" s="183"/>
      <c r="AF140" s="183"/>
      <c r="AG140" s="183"/>
      <c r="AH140" s="183"/>
      <c r="AI140" s="183"/>
      <c r="AJ140" s="183"/>
      <c r="AK140" s="226"/>
      <c r="AL140" s="227"/>
      <c r="AM140" s="223">
        <v>0</v>
      </c>
      <c r="AN140" s="225"/>
      <c r="AO140" s="225"/>
      <c r="AP140" s="168"/>
      <c r="AQ140" s="168"/>
      <c r="AR140" s="168"/>
      <c r="AS140" s="166"/>
      <c r="AT140" s="183">
        <v>0</v>
      </c>
      <c r="AU140" s="169">
        <v>0</v>
      </c>
      <c r="AV140" s="173"/>
      <c r="AX140" s="228"/>
      <c r="AY140" s="229"/>
      <c r="AZ140" s="229"/>
      <c r="BA140" s="229"/>
      <c r="BB140" s="229"/>
      <c r="BC140" s="230"/>
      <c r="BE140" s="231">
        <v>1</v>
      </c>
      <c r="BF140" s="183">
        <v>1</v>
      </c>
      <c r="BG140" s="183">
        <v>1</v>
      </c>
      <c r="BH140" s="183"/>
      <c r="BI140" s="183"/>
      <c r="BJ140" s="183"/>
      <c r="BK140" s="183"/>
      <c r="BL140" s="183"/>
      <c r="BM140" s="183"/>
      <c r="BN140" s="226"/>
      <c r="BO140" s="227"/>
      <c r="BP140" s="223">
        <v>1</v>
      </c>
      <c r="BQ140" s="225">
        <v>1</v>
      </c>
      <c r="BR140" s="225"/>
      <c r="BS140" s="168"/>
      <c r="BT140" s="168"/>
      <c r="BU140" s="168"/>
      <c r="BV140" s="166"/>
      <c r="BW140" s="183">
        <v>0</v>
      </c>
      <c r="BX140" s="169">
        <v>0</v>
      </c>
      <c r="BY140" s="184"/>
      <c r="CA140" s="185">
        <v>0.5</v>
      </c>
      <c r="CB140" s="232" t="s">
        <v>426</v>
      </c>
      <c r="CC140" s="187"/>
      <c r="CD140" s="188">
        <v>0</v>
      </c>
      <c r="CE140" s="233">
        <v>0</v>
      </c>
      <c r="CF140" s="190"/>
      <c r="CG140" s="191">
        <v>0.8</v>
      </c>
      <c r="CH140" s="234" t="s">
        <v>426</v>
      </c>
      <c r="CI140" s="190"/>
      <c r="CJ140" s="235">
        <v>0.6</v>
      </c>
      <c r="CL140" s="236"/>
      <c r="CM140" s="237"/>
      <c r="CN140" s="238"/>
      <c r="CO140">
        <v>0</v>
      </c>
      <c r="CP140" s="239"/>
      <c r="CQ140" s="240"/>
      <c r="CR140" s="240"/>
      <c r="CS140" s="240"/>
      <c r="CT140" s="241"/>
      <c r="CU140" s="242">
        <v>0</v>
      </c>
      <c r="CW140" s="243"/>
      <c r="CX140" s="244">
        <v>0</v>
      </c>
      <c r="CY140" s="202">
        <v>0</v>
      </c>
      <c r="CZ140" s="245">
        <v>0</v>
      </c>
      <c r="DA140" s="204"/>
      <c r="DB140" s="243"/>
      <c r="DC140" s="244">
        <v>0</v>
      </c>
      <c r="DD140" s="202">
        <v>0</v>
      </c>
      <c r="DE140" s="246">
        <v>0</v>
      </c>
      <c r="DF140" s="190"/>
      <c r="DG140" s="243"/>
      <c r="DH140" s="202">
        <v>0</v>
      </c>
      <c r="DI140" s="202">
        <v>0</v>
      </c>
      <c r="DJ140" s="246">
        <v>0</v>
      </c>
      <c r="DK140" s="209"/>
      <c r="DL140" s="247"/>
      <c r="DM140" s="248"/>
      <c r="DN140" s="248"/>
      <c r="DO140" s="249"/>
      <c r="DR140" s="250">
        <v>2.1</v>
      </c>
      <c r="DS140" s="397">
        <v>0.5</v>
      </c>
      <c r="DT140" s="397"/>
      <c r="DU140" s="398"/>
      <c r="DV140" s="391"/>
      <c r="DW140" s="253">
        <v>2</v>
      </c>
      <c r="DX140" s="399">
        <v>0</v>
      </c>
      <c r="DY140" s="399"/>
      <c r="DZ140" s="400"/>
      <c r="EA140" s="391"/>
      <c r="EB140" s="401">
        <v>1.5</v>
      </c>
      <c r="EC140" s="402">
        <v>0.8</v>
      </c>
      <c r="ED140" s="402"/>
      <c r="EE140" s="403"/>
    </row>
    <row r="141" spans="1:135" x14ac:dyDescent="0.3">
      <c r="A141" s="20">
        <f t="shared" si="3"/>
        <v>70325</v>
      </c>
      <c r="B141" s="456" t="s">
        <v>149</v>
      </c>
      <c r="C141" s="457" t="s">
        <v>360</v>
      </c>
      <c r="D141" s="457" t="s">
        <v>168</v>
      </c>
      <c r="E141" s="457" t="s">
        <v>361</v>
      </c>
      <c r="F141" s="223"/>
      <c r="G141" s="183"/>
      <c r="H141" s="183"/>
      <c r="I141" s="183"/>
      <c r="J141" s="183"/>
      <c r="K141" s="183"/>
      <c r="L141" s="183"/>
      <c r="M141" s="183"/>
      <c r="N141" s="183"/>
      <c r="O141" s="224"/>
      <c r="P141" s="167">
        <v>0</v>
      </c>
      <c r="Q141" s="223">
        <v>1</v>
      </c>
      <c r="R141" s="225">
        <v>1</v>
      </c>
      <c r="S141" s="225">
        <v>1</v>
      </c>
      <c r="T141" s="168">
        <v>1</v>
      </c>
      <c r="U141" s="168"/>
      <c r="V141" s="168"/>
      <c r="W141" s="166"/>
      <c r="X141" s="183">
        <v>0</v>
      </c>
      <c r="Y141" s="169">
        <v>0</v>
      </c>
      <c r="Z141" s="170"/>
      <c r="AB141" s="223"/>
      <c r="AC141" s="183"/>
      <c r="AD141" s="183"/>
      <c r="AE141" s="183"/>
      <c r="AF141" s="183"/>
      <c r="AG141" s="183"/>
      <c r="AH141" s="183"/>
      <c r="AI141" s="183"/>
      <c r="AJ141" s="183"/>
      <c r="AK141" s="226"/>
      <c r="AL141" s="227"/>
      <c r="AM141" s="223">
        <v>0</v>
      </c>
      <c r="AN141" s="225"/>
      <c r="AO141" s="225"/>
      <c r="AP141" s="168"/>
      <c r="AQ141" s="168"/>
      <c r="AR141" s="168"/>
      <c r="AS141" s="166"/>
      <c r="AT141" s="183">
        <v>0</v>
      </c>
      <c r="AU141" s="169">
        <v>0</v>
      </c>
      <c r="AV141" s="173"/>
      <c r="AX141" s="228"/>
      <c r="AY141" s="229"/>
      <c r="AZ141" s="229"/>
      <c r="BA141" s="229"/>
      <c r="BB141" s="229"/>
      <c r="BC141" s="230"/>
      <c r="BE141" s="231">
        <v>1</v>
      </c>
      <c r="BF141" s="183">
        <v>5</v>
      </c>
      <c r="BG141" s="183">
        <v>4.7</v>
      </c>
      <c r="BH141" s="183"/>
      <c r="BI141" s="183"/>
      <c r="BJ141" s="183"/>
      <c r="BK141" s="183"/>
      <c r="BL141" s="183"/>
      <c r="BM141" s="183"/>
      <c r="BN141" s="226"/>
      <c r="BO141" s="227"/>
      <c r="BP141" s="223">
        <v>1</v>
      </c>
      <c r="BQ141" s="225">
        <v>1</v>
      </c>
      <c r="BR141" s="225"/>
      <c r="BS141" s="168"/>
      <c r="BT141" s="168"/>
      <c r="BU141" s="168"/>
      <c r="BV141" s="166"/>
      <c r="BW141" s="183">
        <v>0</v>
      </c>
      <c r="BX141" s="169">
        <v>0</v>
      </c>
      <c r="BY141" s="184"/>
      <c r="CA141" s="185">
        <v>0.5</v>
      </c>
      <c r="CB141" s="232" t="s">
        <v>426</v>
      </c>
      <c r="CC141" s="187"/>
      <c r="CD141" s="188">
        <v>0</v>
      </c>
      <c r="CE141" s="233">
        <v>0</v>
      </c>
      <c r="CF141" s="190"/>
      <c r="CG141" s="191">
        <v>1.8</v>
      </c>
      <c r="CH141" s="234" t="s">
        <v>426</v>
      </c>
      <c r="CI141" s="190"/>
      <c r="CJ141" s="235">
        <v>0.8</v>
      </c>
      <c r="CL141" s="236"/>
      <c r="CM141" s="237"/>
      <c r="CN141" s="238"/>
      <c r="CO141">
        <v>0</v>
      </c>
      <c r="CP141" s="239"/>
      <c r="CQ141" s="240"/>
      <c r="CR141" s="240"/>
      <c r="CS141" s="240"/>
      <c r="CT141" s="241"/>
      <c r="CU141" s="242">
        <v>0</v>
      </c>
      <c r="CW141" s="243"/>
      <c r="CX141" s="244">
        <v>0</v>
      </c>
      <c r="CY141" s="202">
        <v>0</v>
      </c>
      <c r="CZ141" s="245">
        <v>0</v>
      </c>
      <c r="DA141" s="204"/>
      <c r="DB141" s="243"/>
      <c r="DC141" s="244">
        <v>0</v>
      </c>
      <c r="DD141" s="202">
        <v>0</v>
      </c>
      <c r="DE141" s="246">
        <v>0</v>
      </c>
      <c r="DF141" s="190"/>
      <c r="DG141" s="243"/>
      <c r="DH141" s="202">
        <v>0</v>
      </c>
      <c r="DI141" s="202">
        <v>0</v>
      </c>
      <c r="DJ141" s="246">
        <v>0</v>
      </c>
      <c r="DK141" s="209"/>
      <c r="DL141" s="247"/>
      <c r="DM141" s="248"/>
      <c r="DN141" s="248"/>
      <c r="DO141" s="249"/>
      <c r="DR141" s="250">
        <v>2.7</v>
      </c>
      <c r="DS141" s="397">
        <v>0.5</v>
      </c>
      <c r="DT141" s="397"/>
      <c r="DU141" s="398"/>
      <c r="DV141" s="391"/>
      <c r="DW141" s="253">
        <v>2.9</v>
      </c>
      <c r="DX141" s="399">
        <v>0</v>
      </c>
      <c r="DY141" s="399"/>
      <c r="DZ141" s="400"/>
      <c r="EA141" s="391"/>
      <c r="EB141" s="401">
        <v>2.8</v>
      </c>
      <c r="EC141" s="402">
        <v>1.8</v>
      </c>
      <c r="ED141" s="402"/>
      <c r="EE141" s="403"/>
    </row>
    <row r="142" spans="1:135" x14ac:dyDescent="0.3">
      <c r="A142" s="20">
        <f t="shared" si="3"/>
        <v>70326</v>
      </c>
      <c r="B142" s="456" t="s">
        <v>152</v>
      </c>
      <c r="C142" s="457" t="s">
        <v>335</v>
      </c>
      <c r="D142" s="457" t="s">
        <v>97</v>
      </c>
      <c r="E142" s="457" t="s">
        <v>180</v>
      </c>
      <c r="F142" s="223"/>
      <c r="G142" s="183"/>
      <c r="H142" s="183"/>
      <c r="I142" s="183"/>
      <c r="J142" s="183"/>
      <c r="K142" s="183"/>
      <c r="L142" s="183"/>
      <c r="M142" s="183"/>
      <c r="N142" s="183"/>
      <c r="O142" s="224"/>
      <c r="P142" s="167">
        <v>0</v>
      </c>
      <c r="Q142" s="223">
        <v>1</v>
      </c>
      <c r="R142" s="225">
        <v>1</v>
      </c>
      <c r="S142" s="225">
        <v>1</v>
      </c>
      <c r="T142" s="168">
        <v>1</v>
      </c>
      <c r="U142" s="168"/>
      <c r="V142" s="168"/>
      <c r="W142" s="166"/>
      <c r="X142" s="183">
        <v>0</v>
      </c>
      <c r="Y142" s="169">
        <v>0</v>
      </c>
      <c r="Z142" s="170"/>
      <c r="AB142" s="223"/>
      <c r="AC142" s="183"/>
      <c r="AD142" s="183"/>
      <c r="AE142" s="183"/>
      <c r="AF142" s="183"/>
      <c r="AG142" s="183"/>
      <c r="AH142" s="183"/>
      <c r="AI142" s="183"/>
      <c r="AJ142" s="183"/>
      <c r="AK142" s="226"/>
      <c r="AL142" s="227"/>
      <c r="AM142" s="223">
        <v>0</v>
      </c>
      <c r="AN142" s="225"/>
      <c r="AO142" s="225"/>
      <c r="AP142" s="168"/>
      <c r="AQ142" s="168"/>
      <c r="AR142" s="168"/>
      <c r="AS142" s="166"/>
      <c r="AT142" s="183">
        <v>0</v>
      </c>
      <c r="AU142" s="169">
        <v>0</v>
      </c>
      <c r="AV142" s="173"/>
      <c r="AX142" s="228"/>
      <c r="AY142" s="229"/>
      <c r="AZ142" s="229"/>
      <c r="BA142" s="229"/>
      <c r="BB142" s="229"/>
      <c r="BC142" s="230"/>
      <c r="BE142" s="231">
        <v>1</v>
      </c>
      <c r="BF142" s="183">
        <v>1</v>
      </c>
      <c r="BG142" s="183">
        <v>1</v>
      </c>
      <c r="BH142" s="183"/>
      <c r="BI142" s="183"/>
      <c r="BJ142" s="183"/>
      <c r="BK142" s="183"/>
      <c r="BL142" s="183"/>
      <c r="BM142" s="183"/>
      <c r="BN142" s="226"/>
      <c r="BO142" s="227"/>
      <c r="BP142" s="223">
        <v>1</v>
      </c>
      <c r="BQ142" s="225">
        <v>1</v>
      </c>
      <c r="BR142" s="225"/>
      <c r="BS142" s="168"/>
      <c r="BT142" s="168"/>
      <c r="BU142" s="168"/>
      <c r="BV142" s="166"/>
      <c r="BW142" s="183">
        <v>0</v>
      </c>
      <c r="BX142" s="169">
        <v>0</v>
      </c>
      <c r="BY142" s="184"/>
      <c r="CA142" s="185">
        <v>0.5</v>
      </c>
      <c r="CB142" s="232" t="s">
        <v>426</v>
      </c>
      <c r="CC142" s="187"/>
      <c r="CD142" s="188">
        <v>0</v>
      </c>
      <c r="CE142" s="233">
        <v>0</v>
      </c>
      <c r="CF142" s="190"/>
      <c r="CG142" s="191">
        <v>0.8</v>
      </c>
      <c r="CH142" s="234" t="s">
        <v>426</v>
      </c>
      <c r="CI142" s="190"/>
      <c r="CJ142" s="235">
        <v>0.6</v>
      </c>
      <c r="CL142" s="236"/>
      <c r="CM142" s="237"/>
      <c r="CN142" s="238"/>
      <c r="CO142">
        <v>0</v>
      </c>
      <c r="CP142" s="239"/>
      <c r="CQ142" s="240"/>
      <c r="CR142" s="240"/>
      <c r="CS142" s="240"/>
      <c r="CT142" s="241"/>
      <c r="CU142" s="242">
        <v>0</v>
      </c>
      <c r="CW142" s="243"/>
      <c r="CX142" s="244">
        <v>0</v>
      </c>
      <c r="CY142" s="202">
        <v>0</v>
      </c>
      <c r="CZ142" s="245">
        <v>0</v>
      </c>
      <c r="DA142" s="204"/>
      <c r="DB142" s="243"/>
      <c r="DC142" s="244">
        <v>0</v>
      </c>
      <c r="DD142" s="202">
        <v>0</v>
      </c>
      <c r="DE142" s="246">
        <v>0</v>
      </c>
      <c r="DF142" s="190"/>
      <c r="DG142" s="243"/>
      <c r="DH142" s="202">
        <v>0</v>
      </c>
      <c r="DI142" s="202">
        <v>0</v>
      </c>
      <c r="DJ142" s="246">
        <v>0</v>
      </c>
      <c r="DK142" s="209"/>
      <c r="DL142" s="247"/>
      <c r="DM142" s="248"/>
      <c r="DN142" s="248"/>
      <c r="DO142" s="249"/>
      <c r="DR142" s="250">
        <v>2.5</v>
      </c>
      <c r="DS142" s="397">
        <v>0.5</v>
      </c>
      <c r="DT142" s="397"/>
      <c r="DU142" s="398"/>
      <c r="DV142" s="391"/>
      <c r="DW142" s="253">
        <v>2.6</v>
      </c>
      <c r="DX142" s="399">
        <v>0</v>
      </c>
      <c r="DY142" s="399"/>
      <c r="DZ142" s="400"/>
      <c r="EA142" s="391"/>
      <c r="EB142" s="401">
        <v>2.5</v>
      </c>
      <c r="EC142" s="402">
        <v>0.8</v>
      </c>
      <c r="ED142" s="402"/>
      <c r="EE142" s="403"/>
    </row>
    <row r="143" spans="1:135" x14ac:dyDescent="0.3">
      <c r="A143" s="20">
        <f t="shared" si="3"/>
        <v>70327</v>
      </c>
      <c r="B143" s="456" t="s">
        <v>287</v>
      </c>
      <c r="C143" s="457" t="s">
        <v>36</v>
      </c>
      <c r="D143" s="457" t="s">
        <v>107</v>
      </c>
      <c r="E143" s="457">
        <v>0</v>
      </c>
      <c r="F143" s="223"/>
      <c r="G143" s="183"/>
      <c r="H143" s="183"/>
      <c r="I143" s="183"/>
      <c r="J143" s="183"/>
      <c r="K143" s="183"/>
      <c r="L143" s="183"/>
      <c r="M143" s="183"/>
      <c r="N143" s="183"/>
      <c r="O143" s="224"/>
      <c r="P143" s="167">
        <v>0</v>
      </c>
      <c r="Q143" s="223">
        <v>1</v>
      </c>
      <c r="R143" s="225">
        <v>1</v>
      </c>
      <c r="S143" s="225">
        <v>1</v>
      </c>
      <c r="T143" s="168">
        <v>1</v>
      </c>
      <c r="U143" s="168"/>
      <c r="V143" s="168"/>
      <c r="W143" s="166"/>
      <c r="X143" s="183">
        <v>0</v>
      </c>
      <c r="Y143" s="169">
        <v>0</v>
      </c>
      <c r="Z143" s="170"/>
      <c r="AB143" s="223"/>
      <c r="AC143" s="183"/>
      <c r="AD143" s="183"/>
      <c r="AE143" s="183"/>
      <c r="AF143" s="183"/>
      <c r="AG143" s="183"/>
      <c r="AH143" s="183"/>
      <c r="AI143" s="183"/>
      <c r="AJ143" s="183"/>
      <c r="AK143" s="226"/>
      <c r="AL143" s="227"/>
      <c r="AM143" s="223">
        <v>0</v>
      </c>
      <c r="AN143" s="225"/>
      <c r="AO143" s="225"/>
      <c r="AP143" s="168"/>
      <c r="AQ143" s="168"/>
      <c r="AR143" s="168"/>
      <c r="AS143" s="166"/>
      <c r="AT143" s="183">
        <v>0</v>
      </c>
      <c r="AU143" s="169">
        <v>0</v>
      </c>
      <c r="AV143" s="173"/>
      <c r="AX143" s="228"/>
      <c r="AY143" s="229"/>
      <c r="AZ143" s="229"/>
      <c r="BA143" s="229"/>
      <c r="BB143" s="229"/>
      <c r="BC143" s="230"/>
      <c r="BE143" s="231">
        <v>1</v>
      </c>
      <c r="BF143" s="183">
        <v>1</v>
      </c>
      <c r="BG143" s="183">
        <v>1</v>
      </c>
      <c r="BH143" s="183"/>
      <c r="BI143" s="183"/>
      <c r="BJ143" s="183"/>
      <c r="BK143" s="183"/>
      <c r="BL143" s="183"/>
      <c r="BM143" s="183"/>
      <c r="BN143" s="226"/>
      <c r="BO143" s="227"/>
      <c r="BP143" s="223">
        <v>1</v>
      </c>
      <c r="BQ143" s="225">
        <v>1</v>
      </c>
      <c r="BR143" s="225"/>
      <c r="BS143" s="168"/>
      <c r="BT143" s="168"/>
      <c r="BU143" s="168"/>
      <c r="BV143" s="166"/>
      <c r="BW143" s="183">
        <v>0</v>
      </c>
      <c r="BX143" s="169">
        <v>0</v>
      </c>
      <c r="BY143" s="184"/>
      <c r="CA143" s="185">
        <v>0.5</v>
      </c>
      <c r="CB143" s="232" t="s">
        <v>426</v>
      </c>
      <c r="CC143" s="187"/>
      <c r="CD143" s="188">
        <v>0</v>
      </c>
      <c r="CE143" s="233">
        <v>0</v>
      </c>
      <c r="CF143" s="190"/>
      <c r="CG143" s="191">
        <v>0.8</v>
      </c>
      <c r="CH143" s="234" t="s">
        <v>426</v>
      </c>
      <c r="CI143" s="190"/>
      <c r="CJ143" s="235">
        <v>0.6</v>
      </c>
      <c r="CL143" s="236"/>
      <c r="CM143" s="237"/>
      <c r="CN143" s="238"/>
      <c r="CO143">
        <v>0</v>
      </c>
      <c r="CP143" s="239"/>
      <c r="CQ143" s="240"/>
      <c r="CR143" s="240"/>
      <c r="CS143" s="240"/>
      <c r="CT143" s="241"/>
      <c r="CU143" s="242">
        <v>0</v>
      </c>
      <c r="CW143" s="243"/>
      <c r="CX143" s="244">
        <v>0</v>
      </c>
      <c r="CY143" s="202">
        <v>0</v>
      </c>
      <c r="CZ143" s="245">
        <v>0</v>
      </c>
      <c r="DA143" s="204"/>
      <c r="DB143" s="243"/>
      <c r="DC143" s="244">
        <v>0</v>
      </c>
      <c r="DD143" s="202">
        <v>0</v>
      </c>
      <c r="DE143" s="246">
        <v>0</v>
      </c>
      <c r="DF143" s="190"/>
      <c r="DG143" s="243"/>
      <c r="DH143" s="202">
        <v>0</v>
      </c>
      <c r="DI143" s="202">
        <v>0</v>
      </c>
      <c r="DJ143" s="246">
        <v>0</v>
      </c>
      <c r="DK143" s="209"/>
      <c r="DL143" s="247"/>
      <c r="DM143" s="248"/>
      <c r="DN143" s="248"/>
      <c r="DO143" s="249"/>
      <c r="DR143" s="250">
        <v>2.6</v>
      </c>
      <c r="DS143" s="397">
        <v>0.5</v>
      </c>
      <c r="DT143" s="397"/>
      <c r="DU143" s="398"/>
      <c r="DV143" s="391"/>
      <c r="DW143" s="253">
        <v>2.5</v>
      </c>
      <c r="DX143" s="399">
        <v>0</v>
      </c>
      <c r="DY143" s="399"/>
      <c r="DZ143" s="400"/>
      <c r="EA143" s="391"/>
      <c r="EB143" s="401">
        <v>2.5</v>
      </c>
      <c r="EC143" s="402">
        <v>0.8</v>
      </c>
      <c r="ED143" s="402"/>
      <c r="EE143" s="403"/>
    </row>
    <row r="144" spans="1:135" x14ac:dyDescent="0.3">
      <c r="A144" s="20">
        <f t="shared" si="3"/>
        <v>70328</v>
      </c>
      <c r="B144" s="456" t="s">
        <v>289</v>
      </c>
      <c r="C144" s="457" t="s">
        <v>82</v>
      </c>
      <c r="D144" s="457" t="s">
        <v>362</v>
      </c>
      <c r="E144" s="457" t="s">
        <v>352</v>
      </c>
      <c r="F144" s="223"/>
      <c r="G144" s="183"/>
      <c r="H144" s="183"/>
      <c r="I144" s="183"/>
      <c r="J144" s="183"/>
      <c r="K144" s="183"/>
      <c r="L144" s="183"/>
      <c r="M144" s="183"/>
      <c r="N144" s="183"/>
      <c r="O144" s="224"/>
      <c r="P144" s="167">
        <v>0</v>
      </c>
      <c r="Q144" s="223">
        <v>1</v>
      </c>
      <c r="R144" s="225">
        <v>1</v>
      </c>
      <c r="S144" s="225">
        <v>1</v>
      </c>
      <c r="T144" s="168">
        <v>1</v>
      </c>
      <c r="U144" s="168"/>
      <c r="V144" s="168"/>
      <c r="W144" s="166"/>
      <c r="X144" s="183">
        <v>0</v>
      </c>
      <c r="Y144" s="169">
        <v>0</v>
      </c>
      <c r="Z144" s="170"/>
      <c r="AB144" s="223"/>
      <c r="AC144" s="183"/>
      <c r="AD144" s="183"/>
      <c r="AE144" s="183"/>
      <c r="AF144" s="183"/>
      <c r="AG144" s="183"/>
      <c r="AH144" s="183"/>
      <c r="AI144" s="183"/>
      <c r="AJ144" s="183"/>
      <c r="AK144" s="226"/>
      <c r="AL144" s="227"/>
      <c r="AM144" s="223">
        <v>0</v>
      </c>
      <c r="AN144" s="225"/>
      <c r="AO144" s="225"/>
      <c r="AP144" s="168"/>
      <c r="AQ144" s="168"/>
      <c r="AR144" s="168"/>
      <c r="AS144" s="166"/>
      <c r="AT144" s="183">
        <v>0</v>
      </c>
      <c r="AU144" s="169">
        <v>0</v>
      </c>
      <c r="AV144" s="173"/>
      <c r="AX144" s="228"/>
      <c r="AY144" s="229"/>
      <c r="AZ144" s="229"/>
      <c r="BA144" s="229"/>
      <c r="BB144" s="229"/>
      <c r="BC144" s="230"/>
      <c r="BE144" s="231">
        <v>1</v>
      </c>
      <c r="BF144" s="183">
        <v>1</v>
      </c>
      <c r="BG144" s="183">
        <v>1</v>
      </c>
      <c r="BH144" s="183"/>
      <c r="BI144" s="183"/>
      <c r="BJ144" s="183"/>
      <c r="BK144" s="183"/>
      <c r="BL144" s="183"/>
      <c r="BM144" s="183"/>
      <c r="BN144" s="226"/>
      <c r="BO144" s="227"/>
      <c r="BP144" s="223">
        <v>1</v>
      </c>
      <c r="BQ144" s="225">
        <v>1</v>
      </c>
      <c r="BR144" s="225"/>
      <c r="BS144" s="168"/>
      <c r="BT144" s="168"/>
      <c r="BU144" s="168"/>
      <c r="BV144" s="166"/>
      <c r="BW144" s="183">
        <v>0</v>
      </c>
      <c r="BX144" s="169">
        <v>0</v>
      </c>
      <c r="BY144" s="184"/>
      <c r="CA144" s="185">
        <v>0.5</v>
      </c>
      <c r="CB144" s="232" t="s">
        <v>426</v>
      </c>
      <c r="CC144" s="187"/>
      <c r="CD144" s="188">
        <v>0</v>
      </c>
      <c r="CE144" s="233">
        <v>0</v>
      </c>
      <c r="CF144" s="190"/>
      <c r="CG144" s="191">
        <v>0.8</v>
      </c>
      <c r="CH144" s="234" t="s">
        <v>426</v>
      </c>
      <c r="CI144" s="190"/>
      <c r="CJ144" s="235">
        <v>0.6</v>
      </c>
      <c r="CL144" s="236"/>
      <c r="CM144" s="237"/>
      <c r="CN144" s="238"/>
      <c r="CO144">
        <v>0</v>
      </c>
      <c r="CP144" s="239"/>
      <c r="CQ144" s="240"/>
      <c r="CR144" s="240"/>
      <c r="CS144" s="240"/>
      <c r="CT144" s="241"/>
      <c r="CU144" s="242">
        <v>0</v>
      </c>
      <c r="CW144" s="243"/>
      <c r="CX144" s="244">
        <v>0</v>
      </c>
      <c r="CY144" s="202">
        <v>0</v>
      </c>
      <c r="CZ144" s="245">
        <v>0</v>
      </c>
      <c r="DA144" s="204"/>
      <c r="DB144" s="243"/>
      <c r="DC144" s="244">
        <v>0</v>
      </c>
      <c r="DD144" s="202">
        <v>0</v>
      </c>
      <c r="DE144" s="246">
        <v>0</v>
      </c>
      <c r="DF144" s="190"/>
      <c r="DG144" s="243"/>
      <c r="DH144" s="202">
        <v>0</v>
      </c>
      <c r="DI144" s="202">
        <v>0</v>
      </c>
      <c r="DJ144" s="246">
        <v>0</v>
      </c>
      <c r="DK144" s="209"/>
      <c r="DL144" s="247"/>
      <c r="DM144" s="248"/>
      <c r="DN144" s="248"/>
      <c r="DO144" s="249"/>
      <c r="DR144" s="250">
        <v>2</v>
      </c>
      <c r="DS144" s="397">
        <v>0.5</v>
      </c>
      <c r="DT144" s="397"/>
      <c r="DU144" s="398"/>
      <c r="DV144" s="391"/>
      <c r="DW144" s="253">
        <v>1.8</v>
      </c>
      <c r="DX144" s="399">
        <v>0</v>
      </c>
      <c r="DY144" s="399"/>
      <c r="DZ144" s="400"/>
      <c r="EA144" s="391"/>
      <c r="EB144" s="401">
        <v>1.8</v>
      </c>
      <c r="EC144" s="402">
        <v>0.8</v>
      </c>
      <c r="ED144" s="402"/>
      <c r="EE144" s="403"/>
    </row>
    <row r="145" spans="1:135" x14ac:dyDescent="0.3">
      <c r="A145" s="20">
        <f t="shared" si="3"/>
        <v>70329</v>
      </c>
      <c r="B145" s="456" t="s">
        <v>131</v>
      </c>
      <c r="C145" s="457" t="s">
        <v>103</v>
      </c>
      <c r="D145" s="457" t="s">
        <v>105</v>
      </c>
      <c r="E145" s="457" t="s">
        <v>72</v>
      </c>
      <c r="F145" s="266"/>
      <c r="G145" s="268"/>
      <c r="H145" s="268"/>
      <c r="I145" s="268"/>
      <c r="J145" s="268"/>
      <c r="K145" s="268"/>
      <c r="L145" s="268"/>
      <c r="M145" s="268"/>
      <c r="N145" s="268"/>
      <c r="O145" s="224"/>
      <c r="P145" s="167">
        <v>0</v>
      </c>
      <c r="Q145" s="266">
        <v>1</v>
      </c>
      <c r="R145" s="269">
        <v>3.8</v>
      </c>
      <c r="S145" s="269">
        <v>4.5</v>
      </c>
      <c r="T145" s="169">
        <v>3</v>
      </c>
      <c r="U145" s="169"/>
      <c r="V145" s="169"/>
      <c r="W145" s="166"/>
      <c r="X145" s="183">
        <v>0</v>
      </c>
      <c r="Y145" s="169">
        <v>0</v>
      </c>
      <c r="Z145" s="170"/>
      <c r="AB145" s="266"/>
      <c r="AC145" s="268"/>
      <c r="AD145" s="268"/>
      <c r="AE145" s="268"/>
      <c r="AF145" s="268"/>
      <c r="AG145" s="268"/>
      <c r="AH145" s="268"/>
      <c r="AI145" s="268"/>
      <c r="AJ145" s="268"/>
      <c r="AK145" s="226"/>
      <c r="AL145" s="227"/>
      <c r="AM145" s="223">
        <v>0</v>
      </c>
      <c r="AN145" s="269"/>
      <c r="AO145" s="269"/>
      <c r="AP145" s="169"/>
      <c r="AQ145" s="169"/>
      <c r="AR145" s="169"/>
      <c r="AS145" s="166"/>
      <c r="AT145" s="183">
        <v>0</v>
      </c>
      <c r="AU145" s="169">
        <v>0</v>
      </c>
      <c r="AV145" s="173"/>
      <c r="AX145" s="228"/>
      <c r="AY145" s="229"/>
      <c r="AZ145" s="229"/>
      <c r="BA145" s="229"/>
      <c r="BB145" s="229"/>
      <c r="BC145" s="230"/>
      <c r="BE145" s="270">
        <v>4</v>
      </c>
      <c r="BF145" s="268">
        <v>5</v>
      </c>
      <c r="BG145" s="268">
        <v>1</v>
      </c>
      <c r="BH145" s="268"/>
      <c r="BI145" s="268"/>
      <c r="BJ145" s="268"/>
      <c r="BK145" s="268"/>
      <c r="BL145" s="268"/>
      <c r="BM145" s="268"/>
      <c r="BN145" s="226"/>
      <c r="BO145" s="227"/>
      <c r="BP145" s="223">
        <v>1</v>
      </c>
      <c r="BQ145" s="269">
        <v>5</v>
      </c>
      <c r="BR145" s="269"/>
      <c r="BS145" s="169"/>
      <c r="BT145" s="169"/>
      <c r="BU145" s="169"/>
      <c r="BV145" s="166"/>
      <c r="BW145" s="183">
        <v>0</v>
      </c>
      <c r="BX145" s="169">
        <v>0</v>
      </c>
      <c r="BY145" s="184"/>
      <c r="CA145" s="185">
        <v>1.5</v>
      </c>
      <c r="CB145" s="232" t="s">
        <v>426</v>
      </c>
      <c r="CC145" s="187"/>
      <c r="CD145" s="188">
        <v>0</v>
      </c>
      <c r="CE145" s="233">
        <v>0</v>
      </c>
      <c r="CF145" s="190"/>
      <c r="CG145" s="191">
        <v>2.5</v>
      </c>
      <c r="CH145" s="234" t="s">
        <v>426</v>
      </c>
      <c r="CI145" s="190"/>
      <c r="CJ145" s="235">
        <v>1.7</v>
      </c>
      <c r="CL145" s="236"/>
      <c r="CM145" s="237"/>
      <c r="CN145" s="238"/>
      <c r="CO145">
        <v>0</v>
      </c>
      <c r="CP145" s="239"/>
      <c r="CQ145" s="240"/>
      <c r="CR145" s="240"/>
      <c r="CS145" s="240"/>
      <c r="CT145" s="241"/>
      <c r="CU145" s="242">
        <v>0</v>
      </c>
      <c r="CW145" s="243"/>
      <c r="CX145" s="244">
        <v>0</v>
      </c>
      <c r="CY145" s="202">
        <v>0</v>
      </c>
      <c r="CZ145" s="245">
        <v>0</v>
      </c>
      <c r="DA145" s="204"/>
      <c r="DB145" s="243"/>
      <c r="DC145" s="244">
        <v>0</v>
      </c>
      <c r="DD145" s="202">
        <v>0</v>
      </c>
      <c r="DE145" s="246">
        <v>0</v>
      </c>
      <c r="DF145" s="190"/>
      <c r="DG145" s="243"/>
      <c r="DH145" s="202">
        <v>0</v>
      </c>
      <c r="DI145" s="202">
        <v>0</v>
      </c>
      <c r="DJ145" s="246">
        <v>0</v>
      </c>
      <c r="DK145" s="209"/>
      <c r="DL145" s="247"/>
      <c r="DM145" s="248"/>
      <c r="DN145" s="248"/>
      <c r="DO145" s="249"/>
      <c r="DR145" s="250">
        <v>3.8</v>
      </c>
      <c r="DS145" s="397">
        <v>1.5</v>
      </c>
      <c r="DT145" s="397"/>
      <c r="DU145" s="398"/>
      <c r="DV145" s="391"/>
      <c r="DW145" s="253">
        <v>3.8</v>
      </c>
      <c r="DX145" s="399">
        <v>0</v>
      </c>
      <c r="DY145" s="399"/>
      <c r="DZ145" s="400"/>
      <c r="EA145" s="391"/>
      <c r="EB145" s="401">
        <v>4.2</v>
      </c>
      <c r="EC145" s="402">
        <v>2.5</v>
      </c>
      <c r="ED145" s="402"/>
      <c r="EE145" s="403"/>
    </row>
    <row r="146" spans="1:135" x14ac:dyDescent="0.3">
      <c r="A146" s="20">
        <f t="shared" si="3"/>
        <v>70330</v>
      </c>
      <c r="B146" s="456" t="s">
        <v>131</v>
      </c>
      <c r="C146" s="457" t="s">
        <v>363</v>
      </c>
      <c r="D146" s="457" t="s">
        <v>364</v>
      </c>
      <c r="E146" s="457" t="s">
        <v>106</v>
      </c>
      <c r="F146" s="223"/>
      <c r="G146" s="183"/>
      <c r="H146" s="183"/>
      <c r="I146" s="183"/>
      <c r="J146" s="183"/>
      <c r="K146" s="183"/>
      <c r="L146" s="183"/>
      <c r="M146" s="183"/>
      <c r="N146" s="183"/>
      <c r="O146" s="224"/>
      <c r="P146" s="167">
        <v>0</v>
      </c>
      <c r="Q146" s="223">
        <v>4</v>
      </c>
      <c r="R146" s="225">
        <v>4.5</v>
      </c>
      <c r="S146" s="225">
        <v>3.8</v>
      </c>
      <c r="T146" s="168">
        <v>1</v>
      </c>
      <c r="U146" s="168"/>
      <c r="V146" s="168"/>
      <c r="W146" s="166"/>
      <c r="X146" s="183">
        <v>0</v>
      </c>
      <c r="Y146" s="169">
        <v>0</v>
      </c>
      <c r="Z146" s="170"/>
      <c r="AB146" s="223"/>
      <c r="AC146" s="183"/>
      <c r="AD146" s="183"/>
      <c r="AE146" s="183"/>
      <c r="AF146" s="183"/>
      <c r="AG146" s="183"/>
      <c r="AH146" s="183"/>
      <c r="AI146" s="183"/>
      <c r="AJ146" s="183"/>
      <c r="AK146" s="226"/>
      <c r="AL146" s="227"/>
      <c r="AM146" s="223">
        <v>0</v>
      </c>
      <c r="AN146" s="225"/>
      <c r="AO146" s="225"/>
      <c r="AP146" s="168"/>
      <c r="AQ146" s="168"/>
      <c r="AR146" s="168"/>
      <c r="AS146" s="166"/>
      <c r="AT146" s="183">
        <v>0</v>
      </c>
      <c r="AU146" s="169">
        <v>0</v>
      </c>
      <c r="AV146" s="173"/>
      <c r="AX146" s="228"/>
      <c r="AY146" s="229"/>
      <c r="AZ146" s="229"/>
      <c r="BA146" s="229"/>
      <c r="BB146" s="229"/>
      <c r="BC146" s="230"/>
      <c r="BE146" s="231">
        <v>4.5</v>
      </c>
      <c r="BF146" s="183">
        <v>5</v>
      </c>
      <c r="BG146" s="183">
        <v>4</v>
      </c>
      <c r="BH146" s="183"/>
      <c r="BI146" s="183"/>
      <c r="BJ146" s="183"/>
      <c r="BK146" s="183"/>
      <c r="BL146" s="183"/>
      <c r="BM146" s="183"/>
      <c r="BN146" s="226"/>
      <c r="BO146" s="227"/>
      <c r="BP146" s="223">
        <v>5</v>
      </c>
      <c r="BQ146" s="225">
        <v>1</v>
      </c>
      <c r="BR146" s="225"/>
      <c r="BS146" s="168"/>
      <c r="BT146" s="168"/>
      <c r="BU146" s="168"/>
      <c r="BV146" s="166"/>
      <c r="BW146" s="183">
        <v>0</v>
      </c>
      <c r="BX146" s="169">
        <v>0</v>
      </c>
      <c r="BY146" s="184"/>
      <c r="CA146" s="185">
        <v>1.7</v>
      </c>
      <c r="CB146" s="232" t="s">
        <v>426</v>
      </c>
      <c r="CC146" s="187"/>
      <c r="CD146" s="188">
        <v>0</v>
      </c>
      <c r="CE146" s="233">
        <v>0</v>
      </c>
      <c r="CF146" s="190"/>
      <c r="CG146" s="191">
        <v>3</v>
      </c>
      <c r="CH146" s="234" t="s">
        <v>430</v>
      </c>
      <c r="CI146" s="190"/>
      <c r="CJ146" s="235">
        <v>1.9</v>
      </c>
      <c r="CL146" s="236"/>
      <c r="CM146" s="237"/>
      <c r="CN146" s="238"/>
      <c r="CO146">
        <v>0</v>
      </c>
      <c r="CP146" s="239"/>
      <c r="CQ146" s="240"/>
      <c r="CR146" s="240"/>
      <c r="CS146" s="240"/>
      <c r="CT146" s="241"/>
      <c r="CU146" s="242">
        <v>0</v>
      </c>
      <c r="CW146" s="243"/>
      <c r="CX146" s="244">
        <v>0</v>
      </c>
      <c r="CY146" s="202">
        <v>0</v>
      </c>
      <c r="CZ146" s="245">
        <v>0</v>
      </c>
      <c r="DA146" s="204"/>
      <c r="DB146" s="243"/>
      <c r="DC146" s="244">
        <v>0</v>
      </c>
      <c r="DD146" s="202">
        <v>0</v>
      </c>
      <c r="DE146" s="246">
        <v>0</v>
      </c>
      <c r="DF146" s="190"/>
      <c r="DG146" s="243"/>
      <c r="DH146" s="202">
        <v>0</v>
      </c>
      <c r="DI146" s="202">
        <v>0</v>
      </c>
      <c r="DJ146" s="246">
        <v>0</v>
      </c>
      <c r="DK146" s="209"/>
      <c r="DL146" s="247"/>
      <c r="DM146" s="248"/>
      <c r="DN146" s="248"/>
      <c r="DO146" s="249"/>
      <c r="DR146" s="250">
        <v>3.2</v>
      </c>
      <c r="DS146" s="397">
        <v>1.7</v>
      </c>
      <c r="DT146" s="397"/>
      <c r="DU146" s="398"/>
      <c r="DV146" s="391"/>
      <c r="DW146" s="253">
        <v>4</v>
      </c>
      <c r="DX146" s="399">
        <v>0</v>
      </c>
      <c r="DY146" s="399"/>
      <c r="DZ146" s="400"/>
      <c r="EA146" s="391"/>
      <c r="EB146" s="401">
        <v>3.3</v>
      </c>
      <c r="EC146" s="402">
        <v>3</v>
      </c>
      <c r="ED146" s="402"/>
      <c r="EE146" s="403"/>
    </row>
    <row r="147" spans="1:135" x14ac:dyDescent="0.3">
      <c r="A147" s="20">
        <f t="shared" si="3"/>
        <v>70331</v>
      </c>
      <c r="B147" s="456" t="s">
        <v>365</v>
      </c>
      <c r="C147" s="457" t="s">
        <v>348</v>
      </c>
      <c r="D147" s="457" t="s">
        <v>366</v>
      </c>
      <c r="E147" s="457" t="s">
        <v>126</v>
      </c>
      <c r="F147" s="223"/>
      <c r="G147" s="183"/>
      <c r="H147" s="183"/>
      <c r="I147" s="183"/>
      <c r="J147" s="183"/>
      <c r="K147" s="183"/>
      <c r="L147" s="183"/>
      <c r="M147" s="183"/>
      <c r="N147" s="183"/>
      <c r="O147" s="224"/>
      <c r="P147" s="167">
        <v>0</v>
      </c>
      <c r="Q147" s="223">
        <v>1</v>
      </c>
      <c r="R147" s="225">
        <v>1</v>
      </c>
      <c r="S147" s="225">
        <v>1</v>
      </c>
      <c r="T147" s="168">
        <v>1</v>
      </c>
      <c r="U147" s="168"/>
      <c r="V147" s="168"/>
      <c r="W147" s="166"/>
      <c r="X147" s="183">
        <v>0</v>
      </c>
      <c r="Y147" s="169">
        <v>0</v>
      </c>
      <c r="Z147" s="170"/>
      <c r="AB147" s="223"/>
      <c r="AC147" s="183"/>
      <c r="AD147" s="183"/>
      <c r="AE147" s="183"/>
      <c r="AF147" s="183"/>
      <c r="AG147" s="183"/>
      <c r="AH147" s="183"/>
      <c r="AI147" s="183"/>
      <c r="AJ147" s="183"/>
      <c r="AK147" s="226"/>
      <c r="AL147" s="227"/>
      <c r="AM147" s="223">
        <v>0</v>
      </c>
      <c r="AN147" s="225"/>
      <c r="AO147" s="225"/>
      <c r="AP147" s="168"/>
      <c r="AQ147" s="168"/>
      <c r="AR147" s="168"/>
      <c r="AS147" s="166"/>
      <c r="AT147" s="183">
        <v>0</v>
      </c>
      <c r="AU147" s="169">
        <v>0</v>
      </c>
      <c r="AV147" s="173"/>
      <c r="AX147" s="228"/>
      <c r="AY147" s="229"/>
      <c r="AZ147" s="229"/>
      <c r="BA147" s="229"/>
      <c r="BB147" s="229"/>
      <c r="BC147" s="230"/>
      <c r="BE147" s="231">
        <v>1</v>
      </c>
      <c r="BF147" s="183">
        <v>1</v>
      </c>
      <c r="BG147" s="183">
        <v>1</v>
      </c>
      <c r="BH147" s="183"/>
      <c r="BI147" s="183"/>
      <c r="BJ147" s="183"/>
      <c r="BK147" s="183"/>
      <c r="BL147" s="183"/>
      <c r="BM147" s="183"/>
      <c r="BN147" s="226"/>
      <c r="BO147" s="227"/>
      <c r="BP147" s="223">
        <v>1</v>
      </c>
      <c r="BQ147" s="225">
        <v>1</v>
      </c>
      <c r="BR147" s="225"/>
      <c r="BS147" s="168"/>
      <c r="BT147" s="168"/>
      <c r="BU147" s="168"/>
      <c r="BV147" s="166"/>
      <c r="BW147" s="183">
        <v>0</v>
      </c>
      <c r="BX147" s="169">
        <v>0</v>
      </c>
      <c r="BY147" s="184"/>
      <c r="CA147" s="185">
        <v>0.5</v>
      </c>
      <c r="CB147" s="232" t="s">
        <v>426</v>
      </c>
      <c r="CC147" s="187"/>
      <c r="CD147" s="188">
        <v>0</v>
      </c>
      <c r="CE147" s="233">
        <v>0</v>
      </c>
      <c r="CF147" s="190"/>
      <c r="CG147" s="191">
        <v>0.8</v>
      </c>
      <c r="CH147" s="234" t="s">
        <v>426</v>
      </c>
      <c r="CI147" s="190"/>
      <c r="CJ147" s="235">
        <v>0.6</v>
      </c>
      <c r="CL147" s="236"/>
      <c r="CM147" s="237"/>
      <c r="CN147" s="238"/>
      <c r="CO147">
        <v>0</v>
      </c>
      <c r="CP147" s="239"/>
      <c r="CQ147" s="240"/>
      <c r="CR147" s="240"/>
      <c r="CS147" s="240"/>
      <c r="CT147" s="241"/>
      <c r="CU147" s="242">
        <v>0</v>
      </c>
      <c r="CW147" s="243"/>
      <c r="CX147" s="244">
        <v>0</v>
      </c>
      <c r="CY147" s="202">
        <v>0</v>
      </c>
      <c r="CZ147" s="245">
        <v>0</v>
      </c>
      <c r="DA147" s="204"/>
      <c r="DB147" s="243"/>
      <c r="DC147" s="244">
        <v>0</v>
      </c>
      <c r="DD147" s="202">
        <v>0</v>
      </c>
      <c r="DE147" s="246">
        <v>0</v>
      </c>
      <c r="DF147" s="190"/>
      <c r="DG147" s="243"/>
      <c r="DH147" s="202">
        <v>0</v>
      </c>
      <c r="DI147" s="202">
        <v>0</v>
      </c>
      <c r="DJ147" s="246">
        <v>0</v>
      </c>
      <c r="DK147" s="209"/>
      <c r="DL147" s="247"/>
      <c r="DM147" s="248"/>
      <c r="DN147" s="248"/>
      <c r="DO147" s="249"/>
      <c r="DR147" s="250">
        <v>2.2999999999999998</v>
      </c>
      <c r="DS147" s="397">
        <v>0.5</v>
      </c>
      <c r="DT147" s="397"/>
      <c r="DU147" s="398"/>
      <c r="DV147" s="391"/>
      <c r="DW147" s="253">
        <v>1.8</v>
      </c>
      <c r="DX147" s="399">
        <v>0</v>
      </c>
      <c r="DY147" s="399"/>
      <c r="DZ147" s="400"/>
      <c r="EA147" s="391"/>
      <c r="EB147" s="401">
        <v>1.8</v>
      </c>
      <c r="EC147" s="402">
        <v>0.8</v>
      </c>
      <c r="ED147" s="402"/>
      <c r="EE147" s="403"/>
    </row>
    <row r="148" spans="1:135" x14ac:dyDescent="0.3">
      <c r="A148" s="20">
        <f t="shared" si="3"/>
        <v>70332</v>
      </c>
      <c r="B148" s="456" t="s">
        <v>136</v>
      </c>
      <c r="C148" s="457" t="s">
        <v>55</v>
      </c>
      <c r="D148" s="457" t="s">
        <v>137</v>
      </c>
      <c r="E148" s="457" t="s">
        <v>161</v>
      </c>
      <c r="F148" s="266"/>
      <c r="G148" s="268"/>
      <c r="H148" s="268"/>
      <c r="I148" s="268"/>
      <c r="J148" s="268"/>
      <c r="K148" s="268"/>
      <c r="L148" s="268"/>
      <c r="M148" s="268"/>
      <c r="N148" s="268"/>
      <c r="O148" s="224"/>
      <c r="P148" s="167">
        <v>0</v>
      </c>
      <c r="Q148" s="266">
        <v>4</v>
      </c>
      <c r="R148" s="269">
        <v>1</v>
      </c>
      <c r="S148" s="269">
        <v>4</v>
      </c>
      <c r="T148" s="169">
        <v>1</v>
      </c>
      <c r="U148" s="169"/>
      <c r="V148" s="169"/>
      <c r="W148" s="166"/>
      <c r="X148" s="183">
        <v>0</v>
      </c>
      <c r="Y148" s="169">
        <v>0</v>
      </c>
      <c r="Z148" s="170"/>
      <c r="AB148" s="266"/>
      <c r="AC148" s="268"/>
      <c r="AD148" s="268"/>
      <c r="AE148" s="268"/>
      <c r="AF148" s="268"/>
      <c r="AG148" s="268"/>
      <c r="AH148" s="268"/>
      <c r="AI148" s="268"/>
      <c r="AJ148" s="268"/>
      <c r="AK148" s="226"/>
      <c r="AL148" s="227"/>
      <c r="AM148" s="223">
        <v>0</v>
      </c>
      <c r="AN148" s="269"/>
      <c r="AO148" s="269"/>
      <c r="AP148" s="169"/>
      <c r="AQ148" s="169"/>
      <c r="AR148" s="169"/>
      <c r="AS148" s="166"/>
      <c r="AT148" s="183">
        <v>0</v>
      </c>
      <c r="AU148" s="169">
        <v>0</v>
      </c>
      <c r="AV148" s="173"/>
      <c r="AX148" s="228"/>
      <c r="AY148" s="229"/>
      <c r="AZ148" s="229"/>
      <c r="BA148" s="229"/>
      <c r="BB148" s="229"/>
      <c r="BC148" s="230"/>
      <c r="BE148" s="270">
        <v>4</v>
      </c>
      <c r="BF148" s="268">
        <v>4</v>
      </c>
      <c r="BG148" s="268">
        <v>1</v>
      </c>
      <c r="BH148" s="268"/>
      <c r="BI148" s="268"/>
      <c r="BJ148" s="268"/>
      <c r="BK148" s="268"/>
      <c r="BL148" s="268"/>
      <c r="BM148" s="268"/>
      <c r="BN148" s="226"/>
      <c r="BO148" s="227"/>
      <c r="BP148" s="223">
        <v>1</v>
      </c>
      <c r="BQ148" s="269">
        <v>1</v>
      </c>
      <c r="BR148" s="269"/>
      <c r="BS148" s="169"/>
      <c r="BT148" s="169"/>
      <c r="BU148" s="169"/>
      <c r="BV148" s="166"/>
      <c r="BW148" s="183">
        <v>0</v>
      </c>
      <c r="BX148" s="169">
        <v>0</v>
      </c>
      <c r="BY148" s="184"/>
      <c r="CA148" s="185">
        <v>1.3</v>
      </c>
      <c r="CB148" s="232" t="s">
        <v>426</v>
      </c>
      <c r="CC148" s="187"/>
      <c r="CD148" s="188">
        <v>0</v>
      </c>
      <c r="CE148" s="233">
        <v>0</v>
      </c>
      <c r="CF148" s="190"/>
      <c r="CG148" s="191">
        <v>1.6</v>
      </c>
      <c r="CH148" s="234" t="s">
        <v>426</v>
      </c>
      <c r="CI148" s="190"/>
      <c r="CJ148" s="235">
        <v>1.3</v>
      </c>
      <c r="CL148" s="236"/>
      <c r="CM148" s="237"/>
      <c r="CN148" s="238"/>
      <c r="CO148">
        <v>0</v>
      </c>
      <c r="CP148" s="239"/>
      <c r="CQ148" s="240"/>
      <c r="CR148" s="240"/>
      <c r="CS148" s="240"/>
      <c r="CT148" s="241"/>
      <c r="CU148" s="242">
        <v>0</v>
      </c>
      <c r="CW148" s="243"/>
      <c r="CX148" s="244">
        <v>0</v>
      </c>
      <c r="CY148" s="202">
        <v>0</v>
      </c>
      <c r="CZ148" s="245">
        <v>0</v>
      </c>
      <c r="DA148" s="204"/>
      <c r="DB148" s="243"/>
      <c r="DC148" s="244">
        <v>0</v>
      </c>
      <c r="DD148" s="202">
        <v>0</v>
      </c>
      <c r="DE148" s="246">
        <v>0</v>
      </c>
      <c r="DF148" s="190"/>
      <c r="DG148" s="243"/>
      <c r="DH148" s="202">
        <v>0</v>
      </c>
      <c r="DI148" s="202">
        <v>0</v>
      </c>
      <c r="DJ148" s="246">
        <v>0</v>
      </c>
      <c r="DK148" s="209"/>
      <c r="DL148" s="247"/>
      <c r="DM148" s="248"/>
      <c r="DN148" s="248"/>
      <c r="DO148" s="249"/>
      <c r="DR148" s="250">
        <v>3</v>
      </c>
      <c r="DS148" s="397">
        <v>1.3</v>
      </c>
      <c r="DT148" s="397"/>
      <c r="DU148" s="398"/>
      <c r="DV148" s="391"/>
      <c r="DW148" s="253">
        <v>4</v>
      </c>
      <c r="DX148" s="399">
        <v>0</v>
      </c>
      <c r="DY148" s="399"/>
      <c r="DZ148" s="400"/>
      <c r="EA148" s="391"/>
      <c r="EB148" s="401">
        <v>3.7</v>
      </c>
      <c r="EC148" s="402">
        <v>1.6</v>
      </c>
      <c r="ED148" s="402"/>
      <c r="EE148" s="403"/>
    </row>
    <row r="149" spans="1:135" x14ac:dyDescent="0.3">
      <c r="A149" s="20">
        <f t="shared" si="3"/>
        <v>70333</v>
      </c>
      <c r="B149" s="456" t="s">
        <v>87</v>
      </c>
      <c r="C149" s="457" t="s">
        <v>68</v>
      </c>
      <c r="D149" s="457" t="s">
        <v>28</v>
      </c>
      <c r="E149" s="457">
        <v>0</v>
      </c>
      <c r="F149" s="223"/>
      <c r="G149" s="183"/>
      <c r="H149" s="183"/>
      <c r="I149" s="183"/>
      <c r="J149" s="183"/>
      <c r="K149" s="183"/>
      <c r="L149" s="183"/>
      <c r="M149" s="183"/>
      <c r="N149" s="183"/>
      <c r="O149" s="224"/>
      <c r="P149" s="167">
        <v>0</v>
      </c>
      <c r="Q149" s="223">
        <v>4</v>
      </c>
      <c r="R149" s="225">
        <v>5</v>
      </c>
      <c r="S149" s="225">
        <v>3.8</v>
      </c>
      <c r="T149" s="168">
        <v>5</v>
      </c>
      <c r="U149" s="168"/>
      <c r="V149" s="168"/>
      <c r="W149" s="166"/>
      <c r="X149" s="183">
        <v>0</v>
      </c>
      <c r="Y149" s="169">
        <v>0</v>
      </c>
      <c r="Z149" s="170"/>
      <c r="AB149" s="223"/>
      <c r="AC149" s="183"/>
      <c r="AD149" s="183"/>
      <c r="AE149" s="183"/>
      <c r="AF149" s="183"/>
      <c r="AG149" s="183"/>
      <c r="AH149" s="183"/>
      <c r="AI149" s="183"/>
      <c r="AJ149" s="183"/>
      <c r="AK149" s="226"/>
      <c r="AL149" s="227"/>
      <c r="AM149" s="223">
        <v>0</v>
      </c>
      <c r="AN149" s="225"/>
      <c r="AO149" s="225"/>
      <c r="AP149" s="168"/>
      <c r="AQ149" s="168"/>
      <c r="AR149" s="168"/>
      <c r="AS149" s="166"/>
      <c r="AT149" s="183">
        <v>0</v>
      </c>
      <c r="AU149" s="169">
        <v>0</v>
      </c>
      <c r="AV149" s="173"/>
      <c r="AX149" s="228"/>
      <c r="AY149" s="229"/>
      <c r="AZ149" s="229"/>
      <c r="BA149" s="229"/>
      <c r="BB149" s="229"/>
      <c r="BC149" s="230"/>
      <c r="BE149" s="231">
        <v>5</v>
      </c>
      <c r="BF149" s="183">
        <v>3.5</v>
      </c>
      <c r="BG149" s="183">
        <v>1</v>
      </c>
      <c r="BH149" s="183"/>
      <c r="BI149" s="183"/>
      <c r="BJ149" s="183"/>
      <c r="BK149" s="183"/>
      <c r="BL149" s="183"/>
      <c r="BM149" s="183"/>
      <c r="BN149" s="226"/>
      <c r="BO149" s="227"/>
      <c r="BP149" s="223">
        <v>4.5</v>
      </c>
      <c r="BQ149" s="225">
        <v>5</v>
      </c>
      <c r="BR149" s="225"/>
      <c r="BS149" s="168"/>
      <c r="BT149" s="168"/>
      <c r="BU149" s="168"/>
      <c r="BV149" s="166"/>
      <c r="BW149" s="183">
        <v>0</v>
      </c>
      <c r="BX149" s="169">
        <v>0</v>
      </c>
      <c r="BY149" s="184"/>
      <c r="CA149" s="185">
        <v>2.2000000000000002</v>
      </c>
      <c r="CB149" s="232" t="s">
        <v>426</v>
      </c>
      <c r="CC149" s="187"/>
      <c r="CD149" s="188">
        <v>0</v>
      </c>
      <c r="CE149" s="233">
        <v>0</v>
      </c>
      <c r="CF149" s="190"/>
      <c r="CG149" s="191">
        <v>3.2</v>
      </c>
      <c r="CH149" s="234" t="s">
        <v>430</v>
      </c>
      <c r="CI149" s="190"/>
      <c r="CJ149" s="235">
        <v>2.4</v>
      </c>
      <c r="CL149" s="236"/>
      <c r="CM149" s="237"/>
      <c r="CN149" s="238"/>
      <c r="CO149">
        <v>0</v>
      </c>
      <c r="CP149" s="239"/>
      <c r="CQ149" s="240"/>
      <c r="CR149" s="240"/>
      <c r="CS149" s="240"/>
      <c r="CT149" s="241"/>
      <c r="CU149" s="242">
        <v>0</v>
      </c>
      <c r="CW149" s="243"/>
      <c r="CX149" s="244">
        <v>0</v>
      </c>
      <c r="CY149" s="202">
        <v>0</v>
      </c>
      <c r="CZ149" s="245">
        <v>0</v>
      </c>
      <c r="DA149" s="204"/>
      <c r="DB149" s="243"/>
      <c r="DC149" s="244">
        <v>0</v>
      </c>
      <c r="DD149" s="202">
        <v>0</v>
      </c>
      <c r="DE149" s="246">
        <v>0</v>
      </c>
      <c r="DF149" s="190"/>
      <c r="DG149" s="243"/>
      <c r="DH149" s="202">
        <v>0</v>
      </c>
      <c r="DI149" s="202">
        <v>0</v>
      </c>
      <c r="DJ149" s="246">
        <v>0</v>
      </c>
      <c r="DK149" s="209"/>
      <c r="DL149" s="247"/>
      <c r="DM149" s="248"/>
      <c r="DN149" s="248"/>
      <c r="DO149" s="249"/>
      <c r="DR149" s="250">
        <v>4.5999999999999996</v>
      </c>
      <c r="DS149" s="397">
        <v>2.2000000000000002</v>
      </c>
      <c r="DT149" s="397"/>
      <c r="DU149" s="398"/>
      <c r="DV149" s="391"/>
      <c r="DW149" s="253">
        <v>5</v>
      </c>
      <c r="DX149" s="399">
        <v>0</v>
      </c>
      <c r="DY149" s="399"/>
      <c r="DZ149" s="400"/>
      <c r="EA149" s="391"/>
      <c r="EB149" s="401">
        <v>4.9000000000000004</v>
      </c>
      <c r="EC149" s="402">
        <v>3.2</v>
      </c>
      <c r="ED149" s="402"/>
      <c r="EE149" s="403"/>
    </row>
    <row r="150" spans="1:135" x14ac:dyDescent="0.3">
      <c r="A150" s="20">
        <f t="shared" si="3"/>
        <v>70334</v>
      </c>
      <c r="B150" s="456" t="s">
        <v>367</v>
      </c>
      <c r="C150" s="457" t="s">
        <v>122</v>
      </c>
      <c r="D150" s="457" t="s">
        <v>168</v>
      </c>
      <c r="E150" s="457">
        <v>0</v>
      </c>
      <c r="F150" s="223"/>
      <c r="G150" s="183"/>
      <c r="H150" s="183"/>
      <c r="I150" s="183"/>
      <c r="J150" s="183"/>
      <c r="K150" s="183"/>
      <c r="L150" s="183"/>
      <c r="M150" s="183"/>
      <c r="N150" s="183"/>
      <c r="O150" s="224"/>
      <c r="P150" s="167">
        <v>0</v>
      </c>
      <c r="Q150" s="223">
        <v>3.8</v>
      </c>
      <c r="R150" s="225">
        <v>1</v>
      </c>
      <c r="S150" s="225">
        <v>4</v>
      </c>
      <c r="T150" s="168">
        <v>2</v>
      </c>
      <c r="U150" s="168"/>
      <c r="V150" s="168"/>
      <c r="W150" s="166"/>
      <c r="X150" s="183">
        <v>0</v>
      </c>
      <c r="Y150" s="169">
        <v>0</v>
      </c>
      <c r="Z150" s="170"/>
      <c r="AB150" s="223"/>
      <c r="AC150" s="183"/>
      <c r="AD150" s="183"/>
      <c r="AE150" s="183"/>
      <c r="AF150" s="183"/>
      <c r="AG150" s="183"/>
      <c r="AH150" s="183"/>
      <c r="AI150" s="183"/>
      <c r="AJ150" s="183"/>
      <c r="AK150" s="226"/>
      <c r="AL150" s="227"/>
      <c r="AM150" s="223">
        <v>0</v>
      </c>
      <c r="AN150" s="225"/>
      <c r="AO150" s="225"/>
      <c r="AP150" s="168"/>
      <c r="AQ150" s="168"/>
      <c r="AR150" s="168"/>
      <c r="AS150" s="166"/>
      <c r="AT150" s="183">
        <v>0</v>
      </c>
      <c r="AU150" s="169">
        <v>0</v>
      </c>
      <c r="AV150" s="173"/>
      <c r="AX150" s="228"/>
      <c r="AY150" s="229"/>
      <c r="AZ150" s="229"/>
      <c r="BA150" s="229"/>
      <c r="BB150" s="229"/>
      <c r="BC150" s="230"/>
      <c r="BE150" s="231">
        <v>5</v>
      </c>
      <c r="BF150" s="183">
        <v>5</v>
      </c>
      <c r="BG150" s="183">
        <v>5</v>
      </c>
      <c r="BH150" s="183"/>
      <c r="BI150" s="183"/>
      <c r="BJ150" s="183"/>
      <c r="BK150" s="183"/>
      <c r="BL150" s="183"/>
      <c r="BM150" s="183"/>
      <c r="BN150" s="226"/>
      <c r="BO150" s="227"/>
      <c r="BP150" s="223">
        <v>1</v>
      </c>
      <c r="BQ150" s="225">
        <v>1</v>
      </c>
      <c r="BR150" s="225"/>
      <c r="BS150" s="168"/>
      <c r="BT150" s="168"/>
      <c r="BU150" s="168"/>
      <c r="BV150" s="166"/>
      <c r="BW150" s="183">
        <v>0</v>
      </c>
      <c r="BX150" s="169">
        <v>0</v>
      </c>
      <c r="BY150" s="184"/>
      <c r="CA150" s="185">
        <v>1.4</v>
      </c>
      <c r="CB150" s="232" t="s">
        <v>426</v>
      </c>
      <c r="CC150" s="187"/>
      <c r="CD150" s="188">
        <v>0</v>
      </c>
      <c r="CE150" s="233">
        <v>0</v>
      </c>
      <c r="CF150" s="190"/>
      <c r="CG150" s="191">
        <v>2.4</v>
      </c>
      <c r="CH150" s="234" t="s">
        <v>426</v>
      </c>
      <c r="CI150" s="190"/>
      <c r="CJ150" s="235">
        <v>1.6</v>
      </c>
      <c r="CL150" s="236"/>
      <c r="CM150" s="237"/>
      <c r="CN150" s="238"/>
      <c r="CO150">
        <v>0</v>
      </c>
      <c r="CP150" s="239"/>
      <c r="CQ150" s="240"/>
      <c r="CR150" s="240"/>
      <c r="CS150" s="240"/>
      <c r="CT150" s="241"/>
      <c r="CU150" s="242">
        <v>0</v>
      </c>
      <c r="CW150" s="243"/>
      <c r="CX150" s="244">
        <v>0</v>
      </c>
      <c r="CY150" s="202">
        <v>0</v>
      </c>
      <c r="CZ150" s="245">
        <v>0</v>
      </c>
      <c r="DA150" s="204"/>
      <c r="DB150" s="243"/>
      <c r="DC150" s="244">
        <v>0</v>
      </c>
      <c r="DD150" s="202">
        <v>0</v>
      </c>
      <c r="DE150" s="246">
        <v>0</v>
      </c>
      <c r="DF150" s="190"/>
      <c r="DG150" s="243"/>
      <c r="DH150" s="202">
        <v>0</v>
      </c>
      <c r="DI150" s="202">
        <v>0</v>
      </c>
      <c r="DJ150" s="246">
        <v>0</v>
      </c>
      <c r="DK150" s="209"/>
      <c r="DL150" s="247"/>
      <c r="DM150" s="248"/>
      <c r="DN150" s="248"/>
      <c r="DO150" s="249"/>
      <c r="DR150" s="250">
        <v>3</v>
      </c>
      <c r="DS150" s="397">
        <v>1.4</v>
      </c>
      <c r="DT150" s="397"/>
      <c r="DU150" s="398"/>
      <c r="DV150" s="391"/>
      <c r="DW150" s="253">
        <v>2.8</v>
      </c>
      <c r="DX150" s="399">
        <v>0</v>
      </c>
      <c r="DY150" s="399"/>
      <c r="DZ150" s="400"/>
      <c r="EA150" s="391"/>
      <c r="EB150" s="401">
        <v>4.3</v>
      </c>
      <c r="EC150" s="402">
        <v>2.4</v>
      </c>
      <c r="ED150" s="402"/>
      <c r="EE150" s="403"/>
    </row>
    <row r="151" spans="1:135" x14ac:dyDescent="0.3">
      <c r="A151" s="20">
        <f t="shared" si="3"/>
        <v>70335</v>
      </c>
      <c r="B151" s="456" t="s">
        <v>368</v>
      </c>
      <c r="C151" s="457" t="s">
        <v>369</v>
      </c>
      <c r="D151" s="457" t="s">
        <v>370</v>
      </c>
      <c r="E151" s="457">
        <v>0</v>
      </c>
      <c r="F151" s="223"/>
      <c r="G151" s="183"/>
      <c r="H151" s="183"/>
      <c r="I151" s="183"/>
      <c r="J151" s="183"/>
      <c r="K151" s="183"/>
      <c r="L151" s="183"/>
      <c r="M151" s="183"/>
      <c r="N151" s="183"/>
      <c r="O151" s="224"/>
      <c r="P151" s="167">
        <v>0</v>
      </c>
      <c r="Q151" s="223">
        <v>4.5</v>
      </c>
      <c r="R151" s="225">
        <v>1</v>
      </c>
      <c r="S151" s="225">
        <v>1</v>
      </c>
      <c r="T151" s="168">
        <v>1</v>
      </c>
      <c r="U151" s="168"/>
      <c r="V151" s="168"/>
      <c r="W151" s="166"/>
      <c r="X151" s="183">
        <v>0</v>
      </c>
      <c r="Y151" s="169">
        <v>0</v>
      </c>
      <c r="Z151" s="170"/>
      <c r="AB151" s="223"/>
      <c r="AC151" s="183"/>
      <c r="AD151" s="183"/>
      <c r="AE151" s="183"/>
      <c r="AF151" s="183"/>
      <c r="AG151" s="183"/>
      <c r="AH151" s="183"/>
      <c r="AI151" s="183"/>
      <c r="AJ151" s="183"/>
      <c r="AK151" s="226"/>
      <c r="AL151" s="227"/>
      <c r="AM151" s="223">
        <v>0</v>
      </c>
      <c r="AN151" s="225"/>
      <c r="AO151" s="225"/>
      <c r="AP151" s="168"/>
      <c r="AQ151" s="168"/>
      <c r="AR151" s="168"/>
      <c r="AS151" s="166"/>
      <c r="AT151" s="183">
        <v>0</v>
      </c>
      <c r="AU151" s="169">
        <v>0</v>
      </c>
      <c r="AV151" s="173"/>
      <c r="AX151" s="228"/>
      <c r="AY151" s="229"/>
      <c r="AZ151" s="229"/>
      <c r="BA151" s="229"/>
      <c r="BB151" s="229"/>
      <c r="BC151" s="230"/>
      <c r="BE151" s="231">
        <v>5</v>
      </c>
      <c r="BF151" s="183">
        <v>1</v>
      </c>
      <c r="BG151" s="183">
        <v>1</v>
      </c>
      <c r="BH151" s="183"/>
      <c r="BI151" s="183"/>
      <c r="BJ151" s="183"/>
      <c r="BK151" s="183"/>
      <c r="BL151" s="183"/>
      <c r="BM151" s="183"/>
      <c r="BN151" s="226"/>
      <c r="BO151" s="227"/>
      <c r="BP151" s="223">
        <v>5</v>
      </c>
      <c r="BQ151" s="225">
        <v>1</v>
      </c>
      <c r="BR151" s="225"/>
      <c r="BS151" s="168"/>
      <c r="BT151" s="168"/>
      <c r="BU151" s="168"/>
      <c r="BV151" s="166"/>
      <c r="BW151" s="183">
        <v>0</v>
      </c>
      <c r="BX151" s="169">
        <v>0</v>
      </c>
      <c r="BY151" s="184"/>
      <c r="CA151" s="185">
        <v>0.9</v>
      </c>
      <c r="CB151" s="232" t="s">
        <v>426</v>
      </c>
      <c r="CC151" s="187"/>
      <c r="CD151" s="188">
        <v>0</v>
      </c>
      <c r="CE151" s="233">
        <v>0</v>
      </c>
      <c r="CF151" s="190"/>
      <c r="CG151" s="191">
        <v>2.1</v>
      </c>
      <c r="CH151" s="234" t="s">
        <v>426</v>
      </c>
      <c r="CI151" s="190"/>
      <c r="CJ151" s="235">
        <v>1.2</v>
      </c>
      <c r="CL151" s="236"/>
      <c r="CM151" s="237"/>
      <c r="CN151" s="238"/>
      <c r="CO151">
        <v>0</v>
      </c>
      <c r="CP151" s="239"/>
      <c r="CQ151" s="240"/>
      <c r="CR151" s="240"/>
      <c r="CS151" s="240"/>
      <c r="CT151" s="241"/>
      <c r="CU151" s="242">
        <v>0</v>
      </c>
      <c r="CW151" s="243"/>
      <c r="CX151" s="244">
        <v>0</v>
      </c>
      <c r="CY151" s="202">
        <v>0</v>
      </c>
      <c r="CZ151" s="245">
        <v>0</v>
      </c>
      <c r="DA151" s="204"/>
      <c r="DB151" s="243"/>
      <c r="DC151" s="244">
        <v>0</v>
      </c>
      <c r="DD151" s="202">
        <v>0</v>
      </c>
      <c r="DE151" s="246">
        <v>0</v>
      </c>
      <c r="DF151" s="190"/>
      <c r="DG151" s="243"/>
      <c r="DH151" s="202">
        <v>0</v>
      </c>
      <c r="DI151" s="202">
        <v>0</v>
      </c>
      <c r="DJ151" s="246">
        <v>0</v>
      </c>
      <c r="DK151" s="209"/>
      <c r="DL151" s="247"/>
      <c r="DM151" s="248"/>
      <c r="DN151" s="248"/>
      <c r="DO151" s="249"/>
      <c r="DR151" s="250">
        <v>3</v>
      </c>
      <c r="DS151" s="397">
        <v>0.9</v>
      </c>
      <c r="DT151" s="397"/>
      <c r="DU151" s="398"/>
      <c r="DV151" s="391"/>
      <c r="DW151" s="253">
        <v>4</v>
      </c>
      <c r="DX151" s="399">
        <v>0</v>
      </c>
      <c r="DY151" s="399"/>
      <c r="DZ151" s="400"/>
      <c r="EA151" s="391"/>
      <c r="EB151" s="401">
        <v>4.0999999999999996</v>
      </c>
      <c r="EC151" s="402">
        <v>2.1</v>
      </c>
      <c r="ED151" s="402"/>
      <c r="EE151" s="403"/>
    </row>
    <row r="152" spans="1:135" x14ac:dyDescent="0.3">
      <c r="A152" s="20">
        <f t="shared" si="3"/>
        <v>70336</v>
      </c>
      <c r="B152" s="456" t="s">
        <v>371</v>
      </c>
      <c r="C152" s="457" t="s">
        <v>372</v>
      </c>
      <c r="D152" s="457" t="s">
        <v>373</v>
      </c>
      <c r="E152" s="457" t="s">
        <v>271</v>
      </c>
      <c r="F152" s="223"/>
      <c r="G152" s="183"/>
      <c r="H152" s="183"/>
      <c r="I152" s="183"/>
      <c r="J152" s="183"/>
      <c r="K152" s="183"/>
      <c r="L152" s="183"/>
      <c r="M152" s="183"/>
      <c r="N152" s="183"/>
      <c r="O152" s="224"/>
      <c r="P152" s="167">
        <v>0</v>
      </c>
      <c r="Q152" s="223">
        <v>3.5</v>
      </c>
      <c r="R152" s="225">
        <v>1</v>
      </c>
      <c r="S152" s="225">
        <v>1</v>
      </c>
      <c r="T152" s="168">
        <v>1</v>
      </c>
      <c r="U152" s="168"/>
      <c r="V152" s="168"/>
      <c r="W152" s="166"/>
      <c r="X152" s="183">
        <v>0</v>
      </c>
      <c r="Y152" s="169">
        <v>0</v>
      </c>
      <c r="Z152" s="170"/>
      <c r="AB152" s="223"/>
      <c r="AC152" s="183"/>
      <c r="AD152" s="183"/>
      <c r="AE152" s="183"/>
      <c r="AF152" s="183"/>
      <c r="AG152" s="183"/>
      <c r="AH152" s="183"/>
      <c r="AI152" s="183"/>
      <c r="AJ152" s="183"/>
      <c r="AK152" s="226"/>
      <c r="AL152" s="227"/>
      <c r="AM152" s="223">
        <v>0</v>
      </c>
      <c r="AN152" s="225"/>
      <c r="AO152" s="225"/>
      <c r="AP152" s="168"/>
      <c r="AQ152" s="168"/>
      <c r="AR152" s="168"/>
      <c r="AS152" s="166"/>
      <c r="AT152" s="183">
        <v>0</v>
      </c>
      <c r="AU152" s="169">
        <v>0</v>
      </c>
      <c r="AV152" s="173"/>
      <c r="AX152" s="228"/>
      <c r="AY152" s="229"/>
      <c r="AZ152" s="229"/>
      <c r="BA152" s="229"/>
      <c r="BB152" s="229"/>
      <c r="BC152" s="230"/>
      <c r="BE152" s="231">
        <v>1</v>
      </c>
      <c r="BF152" s="183">
        <v>1</v>
      </c>
      <c r="BG152" s="183">
        <v>1</v>
      </c>
      <c r="BH152" s="183"/>
      <c r="BI152" s="183"/>
      <c r="BJ152" s="183"/>
      <c r="BK152" s="183"/>
      <c r="BL152" s="183"/>
      <c r="BM152" s="183"/>
      <c r="BN152" s="226"/>
      <c r="BO152" s="227"/>
      <c r="BP152" s="223">
        <v>1</v>
      </c>
      <c r="BQ152" s="225">
        <v>1</v>
      </c>
      <c r="BR152" s="225"/>
      <c r="BS152" s="168"/>
      <c r="BT152" s="168"/>
      <c r="BU152" s="168"/>
      <c r="BV152" s="166"/>
      <c r="BW152" s="183">
        <v>0</v>
      </c>
      <c r="BX152" s="169">
        <v>0</v>
      </c>
      <c r="BY152" s="184"/>
      <c r="CA152" s="185">
        <v>0.8</v>
      </c>
      <c r="CB152" s="232" t="s">
        <v>426</v>
      </c>
      <c r="CC152" s="187"/>
      <c r="CD152" s="188">
        <v>0</v>
      </c>
      <c r="CE152" s="233">
        <v>0</v>
      </c>
      <c r="CF152" s="190"/>
      <c r="CG152" s="191">
        <v>0.8</v>
      </c>
      <c r="CH152" s="234" t="s">
        <v>426</v>
      </c>
      <c r="CI152" s="190"/>
      <c r="CJ152" s="235">
        <v>0.8</v>
      </c>
      <c r="CL152" s="236"/>
      <c r="CM152" s="237"/>
      <c r="CN152" s="238"/>
      <c r="CO152">
        <v>0</v>
      </c>
      <c r="CP152" s="239"/>
      <c r="CQ152" s="240"/>
      <c r="CR152" s="240"/>
      <c r="CS152" s="240"/>
      <c r="CT152" s="241"/>
      <c r="CU152" s="242">
        <v>0</v>
      </c>
      <c r="CW152" s="243"/>
      <c r="CX152" s="244">
        <v>0</v>
      </c>
      <c r="CY152" s="202">
        <v>0</v>
      </c>
      <c r="CZ152" s="245">
        <v>0</v>
      </c>
      <c r="DA152" s="204"/>
      <c r="DB152" s="243"/>
      <c r="DC152" s="244">
        <v>0</v>
      </c>
      <c r="DD152" s="202">
        <v>0</v>
      </c>
      <c r="DE152" s="246">
        <v>0</v>
      </c>
      <c r="DF152" s="190"/>
      <c r="DG152" s="243"/>
      <c r="DH152" s="202">
        <v>0</v>
      </c>
      <c r="DI152" s="202">
        <v>0</v>
      </c>
      <c r="DJ152" s="246">
        <v>0</v>
      </c>
      <c r="DK152" s="209"/>
      <c r="DL152" s="247"/>
      <c r="DM152" s="248"/>
      <c r="DN152" s="248"/>
      <c r="DO152" s="249"/>
      <c r="DR152" s="250">
        <v>2.8</v>
      </c>
      <c r="DS152" s="397">
        <v>0.8</v>
      </c>
      <c r="DT152" s="397"/>
      <c r="DU152" s="398"/>
      <c r="DV152" s="391"/>
      <c r="DW152" s="253">
        <v>3.3</v>
      </c>
      <c r="DX152" s="399">
        <v>0</v>
      </c>
      <c r="DY152" s="399"/>
      <c r="DZ152" s="400"/>
      <c r="EA152" s="391"/>
      <c r="EB152" s="401">
        <v>3.5</v>
      </c>
      <c r="EC152" s="402">
        <v>0.8</v>
      </c>
      <c r="ED152" s="402"/>
      <c r="EE152" s="403"/>
    </row>
    <row r="153" spans="1:135" x14ac:dyDescent="0.3">
      <c r="A153" s="20">
        <f t="shared" si="3"/>
        <v>70337</v>
      </c>
      <c r="B153" s="456" t="s">
        <v>133</v>
      </c>
      <c r="C153" s="457" t="s">
        <v>374</v>
      </c>
      <c r="D153" s="457" t="s">
        <v>375</v>
      </c>
      <c r="E153" s="457" t="s">
        <v>98</v>
      </c>
      <c r="F153" s="223"/>
      <c r="G153" s="183"/>
      <c r="H153" s="183"/>
      <c r="I153" s="183"/>
      <c r="J153" s="183"/>
      <c r="K153" s="183"/>
      <c r="L153" s="183"/>
      <c r="M153" s="183"/>
      <c r="N153" s="183"/>
      <c r="O153" s="224"/>
      <c r="P153" s="167">
        <v>0</v>
      </c>
      <c r="Q153" s="223">
        <v>3.5</v>
      </c>
      <c r="R153" s="225">
        <v>3.3</v>
      </c>
      <c r="S153" s="225">
        <v>4.8</v>
      </c>
      <c r="T153" s="168">
        <v>1</v>
      </c>
      <c r="U153" s="168"/>
      <c r="V153" s="168"/>
      <c r="W153" s="166"/>
      <c r="X153" s="183">
        <v>0</v>
      </c>
      <c r="Y153" s="169">
        <v>0</v>
      </c>
      <c r="Z153" s="170"/>
      <c r="AB153" s="223"/>
      <c r="AC153" s="183"/>
      <c r="AD153" s="183"/>
      <c r="AE153" s="183"/>
      <c r="AF153" s="183"/>
      <c r="AG153" s="183"/>
      <c r="AH153" s="183"/>
      <c r="AI153" s="183"/>
      <c r="AJ153" s="183"/>
      <c r="AK153" s="226"/>
      <c r="AL153" s="227"/>
      <c r="AM153" s="223">
        <v>0</v>
      </c>
      <c r="AN153" s="225"/>
      <c r="AO153" s="225"/>
      <c r="AP153" s="168"/>
      <c r="AQ153" s="168"/>
      <c r="AR153" s="168"/>
      <c r="AS153" s="166"/>
      <c r="AT153" s="183">
        <v>0</v>
      </c>
      <c r="AU153" s="169">
        <v>0</v>
      </c>
      <c r="AV153" s="173"/>
      <c r="AX153" s="228"/>
      <c r="AY153" s="229"/>
      <c r="AZ153" s="229"/>
      <c r="BA153" s="229"/>
      <c r="BB153" s="229"/>
      <c r="BC153" s="230"/>
      <c r="BE153" s="231">
        <v>5</v>
      </c>
      <c r="BF153" s="183">
        <v>5</v>
      </c>
      <c r="BG153" s="183">
        <v>1</v>
      </c>
      <c r="BH153" s="183"/>
      <c r="BI153" s="183"/>
      <c r="BJ153" s="183"/>
      <c r="BK153" s="183"/>
      <c r="BL153" s="183"/>
      <c r="BM153" s="183"/>
      <c r="BN153" s="226"/>
      <c r="BO153" s="227"/>
      <c r="BP153" s="223">
        <v>2.5</v>
      </c>
      <c r="BQ153" s="225">
        <v>1</v>
      </c>
      <c r="BR153" s="225"/>
      <c r="BS153" s="168"/>
      <c r="BT153" s="168"/>
      <c r="BU153" s="168"/>
      <c r="BV153" s="166"/>
      <c r="BW153" s="183">
        <v>0</v>
      </c>
      <c r="BX153" s="169">
        <v>0</v>
      </c>
      <c r="BY153" s="184"/>
      <c r="CA153" s="185">
        <v>1.6</v>
      </c>
      <c r="CB153" s="232" t="s">
        <v>426</v>
      </c>
      <c r="CC153" s="187"/>
      <c r="CD153" s="188">
        <v>0</v>
      </c>
      <c r="CE153" s="233">
        <v>0</v>
      </c>
      <c r="CF153" s="190"/>
      <c r="CG153" s="191">
        <v>2.2000000000000002</v>
      </c>
      <c r="CH153" s="234" t="s">
        <v>426</v>
      </c>
      <c r="CI153" s="190"/>
      <c r="CJ153" s="235">
        <v>1.7</v>
      </c>
      <c r="CL153" s="236"/>
      <c r="CM153" s="237"/>
      <c r="CN153" s="238"/>
      <c r="CO153">
        <v>0</v>
      </c>
      <c r="CP153" s="239"/>
      <c r="CQ153" s="240"/>
      <c r="CR153" s="240"/>
      <c r="CS153" s="240"/>
      <c r="CT153" s="241"/>
      <c r="CU153" s="242">
        <v>0</v>
      </c>
      <c r="CW153" s="243"/>
      <c r="CX153" s="244">
        <v>0</v>
      </c>
      <c r="CY153" s="202">
        <v>0</v>
      </c>
      <c r="CZ153" s="245">
        <v>0</v>
      </c>
      <c r="DA153" s="204"/>
      <c r="DB153" s="243"/>
      <c r="DC153" s="244">
        <v>0</v>
      </c>
      <c r="DD153" s="202">
        <v>0</v>
      </c>
      <c r="DE153" s="246">
        <v>0</v>
      </c>
      <c r="DF153" s="190"/>
      <c r="DG153" s="243"/>
      <c r="DH153" s="202">
        <v>0</v>
      </c>
      <c r="DI153" s="202">
        <v>0</v>
      </c>
      <c r="DJ153" s="246">
        <v>0</v>
      </c>
      <c r="DK153" s="209"/>
      <c r="DL153" s="247"/>
      <c r="DM153" s="248"/>
      <c r="DN153" s="248"/>
      <c r="DO153" s="249"/>
      <c r="DR153" s="250">
        <v>3.6</v>
      </c>
      <c r="DS153" s="397">
        <v>1.6</v>
      </c>
      <c r="DT153" s="397"/>
      <c r="DU153" s="398"/>
      <c r="DV153" s="391"/>
      <c r="DW153" s="253">
        <v>4.5</v>
      </c>
      <c r="DX153" s="399">
        <v>0</v>
      </c>
      <c r="DY153" s="399"/>
      <c r="DZ153" s="400"/>
      <c r="EA153" s="391"/>
      <c r="EB153" s="401">
        <v>4</v>
      </c>
      <c r="EC153" s="402">
        <v>2.2000000000000002</v>
      </c>
      <c r="ED153" s="402"/>
      <c r="EE153" s="403"/>
    </row>
    <row r="154" spans="1:135" x14ac:dyDescent="0.3">
      <c r="A154" s="20">
        <f t="shared" si="3"/>
        <v>70338</v>
      </c>
      <c r="B154" s="456" t="s">
        <v>158</v>
      </c>
      <c r="C154" s="457" t="s">
        <v>116</v>
      </c>
      <c r="D154" s="457" t="s">
        <v>376</v>
      </c>
      <c r="E154" s="457" t="s">
        <v>107</v>
      </c>
      <c r="F154" s="223"/>
      <c r="G154" s="183"/>
      <c r="H154" s="183"/>
      <c r="I154" s="183"/>
      <c r="J154" s="183"/>
      <c r="K154" s="183"/>
      <c r="L154" s="183"/>
      <c r="M154" s="183"/>
      <c r="N154" s="183"/>
      <c r="O154" s="224"/>
      <c r="P154" s="167">
        <v>0</v>
      </c>
      <c r="Q154" s="223">
        <v>3.8</v>
      </c>
      <c r="R154" s="225">
        <v>1</v>
      </c>
      <c r="S154" s="225">
        <v>3.5</v>
      </c>
      <c r="T154" s="168">
        <v>3.6</v>
      </c>
      <c r="U154" s="168"/>
      <c r="V154" s="168"/>
      <c r="W154" s="166"/>
      <c r="X154" s="183">
        <v>0</v>
      </c>
      <c r="Y154" s="169">
        <v>0</v>
      </c>
      <c r="Z154" s="170"/>
      <c r="AB154" s="223"/>
      <c r="AC154" s="183"/>
      <c r="AD154" s="183"/>
      <c r="AE154" s="183"/>
      <c r="AF154" s="183"/>
      <c r="AG154" s="183"/>
      <c r="AH154" s="183"/>
      <c r="AI154" s="183"/>
      <c r="AJ154" s="183"/>
      <c r="AK154" s="226"/>
      <c r="AL154" s="227"/>
      <c r="AM154" s="223">
        <v>0</v>
      </c>
      <c r="AN154" s="225"/>
      <c r="AO154" s="225"/>
      <c r="AP154" s="168"/>
      <c r="AQ154" s="168"/>
      <c r="AR154" s="168"/>
      <c r="AS154" s="166"/>
      <c r="AT154" s="183">
        <v>0</v>
      </c>
      <c r="AU154" s="169">
        <v>0</v>
      </c>
      <c r="AV154" s="173"/>
      <c r="AX154" s="228"/>
      <c r="AY154" s="229"/>
      <c r="AZ154" s="229"/>
      <c r="BA154" s="229"/>
      <c r="BB154" s="229"/>
      <c r="BC154" s="230"/>
      <c r="BE154" s="231">
        <v>2</v>
      </c>
      <c r="BF154" s="183">
        <v>5</v>
      </c>
      <c r="BG154" s="183">
        <v>1</v>
      </c>
      <c r="BH154" s="183"/>
      <c r="BI154" s="183"/>
      <c r="BJ154" s="183"/>
      <c r="BK154" s="183"/>
      <c r="BL154" s="183"/>
      <c r="BM154" s="183"/>
      <c r="BN154" s="226"/>
      <c r="BO154" s="227"/>
      <c r="BP154" s="223">
        <v>3</v>
      </c>
      <c r="BQ154" s="225">
        <v>5</v>
      </c>
      <c r="BR154" s="225"/>
      <c r="BS154" s="168"/>
      <c r="BT154" s="168"/>
      <c r="BU154" s="168"/>
      <c r="BV154" s="166"/>
      <c r="BW154" s="183">
        <v>0</v>
      </c>
      <c r="BX154" s="169">
        <v>0</v>
      </c>
      <c r="BY154" s="184"/>
      <c r="CA154" s="185">
        <v>1.5</v>
      </c>
      <c r="CB154" s="232" t="s">
        <v>426</v>
      </c>
      <c r="CC154" s="187"/>
      <c r="CD154" s="188">
        <v>0</v>
      </c>
      <c r="CE154" s="233">
        <v>0</v>
      </c>
      <c r="CF154" s="190"/>
      <c r="CG154" s="191">
        <v>2.7</v>
      </c>
      <c r="CH154" s="234" t="s">
        <v>426</v>
      </c>
      <c r="CI154" s="190"/>
      <c r="CJ154" s="235">
        <v>1.7</v>
      </c>
      <c r="CL154" s="236"/>
      <c r="CM154" s="237"/>
      <c r="CN154" s="238"/>
      <c r="CO154">
        <v>0</v>
      </c>
      <c r="CP154" s="239"/>
      <c r="CQ154" s="240"/>
      <c r="CR154" s="240"/>
      <c r="CS154" s="240"/>
      <c r="CT154" s="241"/>
      <c r="CU154" s="242">
        <v>0</v>
      </c>
      <c r="CW154" s="243"/>
      <c r="CX154" s="244">
        <v>0</v>
      </c>
      <c r="CY154" s="202">
        <v>0</v>
      </c>
      <c r="CZ154" s="245">
        <v>0</v>
      </c>
      <c r="DA154" s="204"/>
      <c r="DB154" s="243"/>
      <c r="DC154" s="244">
        <v>0</v>
      </c>
      <c r="DD154" s="202">
        <v>0</v>
      </c>
      <c r="DE154" s="246">
        <v>0</v>
      </c>
      <c r="DF154" s="190"/>
      <c r="DG154" s="243"/>
      <c r="DH154" s="202">
        <v>0</v>
      </c>
      <c r="DI154" s="202">
        <v>0</v>
      </c>
      <c r="DJ154" s="246">
        <v>0</v>
      </c>
      <c r="DK154" s="209"/>
      <c r="DL154" s="247"/>
      <c r="DM154" s="248"/>
      <c r="DN154" s="248"/>
      <c r="DO154" s="249"/>
      <c r="DR154" s="250">
        <v>3.8</v>
      </c>
      <c r="DS154" s="397">
        <v>1.5</v>
      </c>
      <c r="DT154" s="397"/>
      <c r="DU154" s="398"/>
      <c r="DV154" s="391"/>
      <c r="DW154" s="253">
        <v>3.7</v>
      </c>
      <c r="DX154" s="399">
        <v>0</v>
      </c>
      <c r="DY154" s="399"/>
      <c r="DZ154" s="400"/>
      <c r="EA154" s="391"/>
      <c r="EB154" s="401">
        <v>3.5</v>
      </c>
      <c r="EC154" s="402">
        <v>2.7</v>
      </c>
      <c r="ED154" s="402"/>
      <c r="EE154" s="403"/>
    </row>
    <row r="155" spans="1:135" x14ac:dyDescent="0.3">
      <c r="A155" s="20">
        <f t="shared" si="3"/>
        <v>70339</v>
      </c>
      <c r="B155" s="456" t="s">
        <v>159</v>
      </c>
      <c r="C155" s="457" t="s">
        <v>68</v>
      </c>
      <c r="D155" s="457" t="s">
        <v>113</v>
      </c>
      <c r="E155" s="457">
        <v>0</v>
      </c>
      <c r="F155" s="223"/>
      <c r="G155" s="183"/>
      <c r="H155" s="183"/>
      <c r="I155" s="183"/>
      <c r="J155" s="183"/>
      <c r="K155" s="183"/>
      <c r="L155" s="183"/>
      <c r="M155" s="183"/>
      <c r="N155" s="183"/>
      <c r="O155" s="224"/>
      <c r="P155" s="167">
        <v>0</v>
      </c>
      <c r="Q155" s="223">
        <v>1</v>
      </c>
      <c r="R155" s="225">
        <v>1</v>
      </c>
      <c r="S155" s="225">
        <v>1</v>
      </c>
      <c r="T155" s="168">
        <v>1</v>
      </c>
      <c r="U155" s="168"/>
      <c r="V155" s="168"/>
      <c r="W155" s="166"/>
      <c r="X155" s="183">
        <v>0</v>
      </c>
      <c r="Y155" s="169">
        <v>0</v>
      </c>
      <c r="Z155" s="170"/>
      <c r="AB155" s="223"/>
      <c r="AC155" s="183"/>
      <c r="AD155" s="183"/>
      <c r="AE155" s="183"/>
      <c r="AF155" s="183"/>
      <c r="AG155" s="183"/>
      <c r="AH155" s="183"/>
      <c r="AI155" s="183"/>
      <c r="AJ155" s="183"/>
      <c r="AK155" s="226"/>
      <c r="AL155" s="227"/>
      <c r="AM155" s="223">
        <v>0</v>
      </c>
      <c r="AN155" s="225"/>
      <c r="AO155" s="225"/>
      <c r="AP155" s="168"/>
      <c r="AQ155" s="168"/>
      <c r="AR155" s="168"/>
      <c r="AS155" s="166"/>
      <c r="AT155" s="183">
        <v>0</v>
      </c>
      <c r="AU155" s="169">
        <v>0</v>
      </c>
      <c r="AV155" s="173"/>
      <c r="AX155" s="228"/>
      <c r="AY155" s="229"/>
      <c r="AZ155" s="229"/>
      <c r="BA155" s="229"/>
      <c r="BB155" s="229"/>
      <c r="BC155" s="230"/>
      <c r="BE155" s="231">
        <v>1</v>
      </c>
      <c r="BF155" s="183">
        <v>4</v>
      </c>
      <c r="BG155" s="183">
        <v>1</v>
      </c>
      <c r="BH155" s="183"/>
      <c r="BI155" s="183"/>
      <c r="BJ155" s="183"/>
      <c r="BK155" s="183"/>
      <c r="BL155" s="183"/>
      <c r="BM155" s="183"/>
      <c r="BN155" s="226"/>
      <c r="BO155" s="227"/>
      <c r="BP155" s="223">
        <v>1</v>
      </c>
      <c r="BQ155" s="225">
        <v>1</v>
      </c>
      <c r="BR155" s="225"/>
      <c r="BS155" s="168"/>
      <c r="BT155" s="168"/>
      <c r="BU155" s="168"/>
      <c r="BV155" s="166"/>
      <c r="BW155" s="183">
        <v>0</v>
      </c>
      <c r="BX155" s="169">
        <v>0</v>
      </c>
      <c r="BY155" s="184"/>
      <c r="CA155" s="185">
        <v>0.5</v>
      </c>
      <c r="CB155" s="232" t="s">
        <v>426</v>
      </c>
      <c r="CC155" s="187"/>
      <c r="CD155" s="188">
        <v>0</v>
      </c>
      <c r="CE155" s="233">
        <v>0</v>
      </c>
      <c r="CF155" s="190"/>
      <c r="CG155" s="191">
        <v>1.2</v>
      </c>
      <c r="CH155" s="234" t="s">
        <v>426</v>
      </c>
      <c r="CI155" s="190"/>
      <c r="CJ155" s="235">
        <v>0.6</v>
      </c>
      <c r="CL155" s="236"/>
      <c r="CM155" s="237"/>
      <c r="CN155" s="238"/>
      <c r="CO155">
        <v>0</v>
      </c>
      <c r="CP155" s="239"/>
      <c r="CQ155" s="240"/>
      <c r="CR155" s="240"/>
      <c r="CS155" s="240"/>
      <c r="CT155" s="241"/>
      <c r="CU155" s="242">
        <v>0</v>
      </c>
      <c r="CW155" s="243"/>
      <c r="CX155" s="244">
        <v>0</v>
      </c>
      <c r="CY155" s="202">
        <v>0</v>
      </c>
      <c r="CZ155" s="245">
        <v>0</v>
      </c>
      <c r="DA155" s="204"/>
      <c r="DB155" s="243"/>
      <c r="DC155" s="244">
        <v>0</v>
      </c>
      <c r="DD155" s="202">
        <v>0</v>
      </c>
      <c r="DE155" s="246">
        <v>0</v>
      </c>
      <c r="DF155" s="190"/>
      <c r="DG155" s="243"/>
      <c r="DH155" s="202">
        <v>0</v>
      </c>
      <c r="DI155" s="202">
        <v>0</v>
      </c>
      <c r="DJ155" s="246">
        <v>0</v>
      </c>
      <c r="DK155" s="209"/>
      <c r="DL155" s="247"/>
      <c r="DM155" s="248"/>
      <c r="DN155" s="248"/>
      <c r="DO155" s="249"/>
      <c r="DR155" s="250">
        <v>2.1</v>
      </c>
      <c r="DS155" s="397">
        <v>0.5</v>
      </c>
      <c r="DT155" s="397"/>
      <c r="DU155" s="398"/>
      <c r="DV155" s="391"/>
      <c r="DW155" s="253">
        <v>1.8</v>
      </c>
      <c r="DX155" s="399">
        <v>0</v>
      </c>
      <c r="DY155" s="399"/>
      <c r="DZ155" s="400"/>
      <c r="EA155" s="391"/>
      <c r="EB155" s="401">
        <v>2.2999999999999998</v>
      </c>
      <c r="EC155" s="402">
        <v>1.2</v>
      </c>
      <c r="ED155" s="402"/>
      <c r="EE155" s="403"/>
    </row>
    <row r="156" spans="1:135" x14ac:dyDescent="0.3">
      <c r="A156" s="20">
        <f t="shared" si="3"/>
        <v>70340</v>
      </c>
      <c r="B156" s="456" t="s">
        <v>41</v>
      </c>
      <c r="C156" s="457" t="s">
        <v>163</v>
      </c>
      <c r="D156" s="457" t="s">
        <v>128</v>
      </c>
      <c r="E156" s="457" t="s">
        <v>60</v>
      </c>
      <c r="F156" s="223"/>
      <c r="G156" s="183"/>
      <c r="H156" s="183"/>
      <c r="I156" s="183"/>
      <c r="J156" s="183"/>
      <c r="K156" s="183"/>
      <c r="L156" s="183"/>
      <c r="M156" s="183"/>
      <c r="N156" s="183"/>
      <c r="O156" s="224"/>
      <c r="P156" s="167">
        <v>0</v>
      </c>
      <c r="Q156" s="223">
        <v>3.8</v>
      </c>
      <c r="R156" s="225">
        <v>1</v>
      </c>
      <c r="S156" s="225">
        <v>4</v>
      </c>
      <c r="T156" s="168">
        <v>1</v>
      </c>
      <c r="U156" s="168"/>
      <c r="V156" s="168"/>
      <c r="W156" s="166"/>
      <c r="X156" s="183">
        <v>0</v>
      </c>
      <c r="Y156" s="169">
        <v>0</v>
      </c>
      <c r="Z156" s="170"/>
      <c r="AB156" s="223"/>
      <c r="AC156" s="183"/>
      <c r="AD156" s="183"/>
      <c r="AE156" s="183"/>
      <c r="AF156" s="183"/>
      <c r="AG156" s="183"/>
      <c r="AH156" s="183"/>
      <c r="AI156" s="183"/>
      <c r="AJ156" s="183"/>
      <c r="AK156" s="226"/>
      <c r="AL156" s="227"/>
      <c r="AM156" s="223">
        <v>0</v>
      </c>
      <c r="AN156" s="225"/>
      <c r="AO156" s="225"/>
      <c r="AP156" s="168"/>
      <c r="AQ156" s="168"/>
      <c r="AR156" s="168"/>
      <c r="AS156" s="166"/>
      <c r="AT156" s="183">
        <v>0</v>
      </c>
      <c r="AU156" s="169">
        <v>0</v>
      </c>
      <c r="AV156" s="173"/>
      <c r="AX156" s="228"/>
      <c r="AY156" s="229"/>
      <c r="AZ156" s="229"/>
      <c r="BA156" s="229"/>
      <c r="BB156" s="229"/>
      <c r="BC156" s="230"/>
      <c r="BE156" s="231">
        <v>4</v>
      </c>
      <c r="BF156" s="183">
        <v>5</v>
      </c>
      <c r="BG156" s="183">
        <v>3.5</v>
      </c>
      <c r="BH156" s="183"/>
      <c r="BI156" s="183"/>
      <c r="BJ156" s="183"/>
      <c r="BK156" s="183"/>
      <c r="BL156" s="183"/>
      <c r="BM156" s="183"/>
      <c r="BN156" s="226"/>
      <c r="BO156" s="227"/>
      <c r="BP156" s="223">
        <v>1</v>
      </c>
      <c r="BQ156" s="225">
        <v>1</v>
      </c>
      <c r="BR156" s="225"/>
      <c r="BS156" s="168"/>
      <c r="BT156" s="168"/>
      <c r="BU156" s="168"/>
      <c r="BV156" s="166"/>
      <c r="BW156" s="183">
        <v>0</v>
      </c>
      <c r="BX156" s="169">
        <v>0</v>
      </c>
      <c r="BY156" s="184"/>
      <c r="CA156" s="185">
        <v>1.2</v>
      </c>
      <c r="CB156" s="232" t="s">
        <v>426</v>
      </c>
      <c r="CC156" s="187"/>
      <c r="CD156" s="188">
        <v>0</v>
      </c>
      <c r="CE156" s="233">
        <v>0</v>
      </c>
      <c r="CF156" s="190"/>
      <c r="CG156" s="191">
        <v>2.1</v>
      </c>
      <c r="CH156" s="234" t="s">
        <v>426</v>
      </c>
      <c r="CI156" s="190"/>
      <c r="CJ156" s="235">
        <v>1.4</v>
      </c>
      <c r="CL156" s="236"/>
      <c r="CM156" s="237"/>
      <c r="CN156" s="238"/>
      <c r="CO156">
        <v>0</v>
      </c>
      <c r="CP156" s="239"/>
      <c r="CQ156" s="240"/>
      <c r="CR156" s="240"/>
      <c r="CS156" s="240"/>
      <c r="CT156" s="241"/>
      <c r="CU156" s="242">
        <v>0</v>
      </c>
      <c r="CW156" s="243"/>
      <c r="CX156" s="244">
        <v>0</v>
      </c>
      <c r="CY156" s="202">
        <v>0</v>
      </c>
      <c r="CZ156" s="245">
        <v>0</v>
      </c>
      <c r="DA156" s="204"/>
      <c r="DB156" s="243"/>
      <c r="DC156" s="244">
        <v>0</v>
      </c>
      <c r="DD156" s="202">
        <v>0</v>
      </c>
      <c r="DE156" s="246">
        <v>0</v>
      </c>
      <c r="DF156" s="190"/>
      <c r="DG156" s="243"/>
      <c r="DH156" s="202">
        <v>0</v>
      </c>
      <c r="DI156" s="202">
        <v>0</v>
      </c>
      <c r="DJ156" s="246">
        <v>0</v>
      </c>
      <c r="DK156" s="209"/>
      <c r="DL156" s="247"/>
      <c r="DM156" s="248"/>
      <c r="DN156" s="248"/>
      <c r="DO156" s="249"/>
      <c r="DR156" s="250">
        <v>3.5</v>
      </c>
      <c r="DS156" s="397">
        <v>1.2</v>
      </c>
      <c r="DT156" s="397"/>
      <c r="DU156" s="398"/>
      <c r="DV156" s="391"/>
      <c r="DW156" s="253">
        <v>3.7</v>
      </c>
      <c r="DX156" s="399">
        <v>0</v>
      </c>
      <c r="DY156" s="399"/>
      <c r="DZ156" s="400"/>
      <c r="EA156" s="391"/>
      <c r="EB156" s="401">
        <v>3.8</v>
      </c>
      <c r="EC156" s="402">
        <v>2.1</v>
      </c>
      <c r="ED156" s="402"/>
      <c r="EE156" s="403"/>
    </row>
    <row r="157" spans="1:135" x14ac:dyDescent="0.3">
      <c r="A157" s="20">
        <f t="shared" si="3"/>
        <v>70341</v>
      </c>
      <c r="B157" s="456" t="s">
        <v>377</v>
      </c>
      <c r="C157" s="457" t="s">
        <v>378</v>
      </c>
      <c r="D157" s="457" t="s">
        <v>379</v>
      </c>
      <c r="E157" s="457" t="s">
        <v>178</v>
      </c>
      <c r="F157" s="223"/>
      <c r="G157" s="183"/>
      <c r="H157" s="183"/>
      <c r="I157" s="183"/>
      <c r="J157" s="183"/>
      <c r="K157" s="183"/>
      <c r="L157" s="183"/>
      <c r="M157" s="183"/>
      <c r="N157" s="183"/>
      <c r="O157" s="224"/>
      <c r="P157" s="167">
        <v>0</v>
      </c>
      <c r="Q157" s="223">
        <v>4</v>
      </c>
      <c r="R157" s="225">
        <v>3</v>
      </c>
      <c r="S157" s="225">
        <v>5</v>
      </c>
      <c r="T157" s="168">
        <v>3</v>
      </c>
      <c r="U157" s="168"/>
      <c r="V157" s="168"/>
      <c r="W157" s="166"/>
      <c r="X157" s="183">
        <v>0</v>
      </c>
      <c r="Y157" s="169">
        <v>0</v>
      </c>
      <c r="Z157" s="170"/>
      <c r="AB157" s="223"/>
      <c r="AC157" s="183"/>
      <c r="AD157" s="183"/>
      <c r="AE157" s="183"/>
      <c r="AF157" s="183"/>
      <c r="AG157" s="183"/>
      <c r="AH157" s="183"/>
      <c r="AI157" s="183"/>
      <c r="AJ157" s="183"/>
      <c r="AK157" s="226"/>
      <c r="AL157" s="227"/>
      <c r="AM157" s="223">
        <v>0</v>
      </c>
      <c r="AN157" s="225"/>
      <c r="AO157" s="225"/>
      <c r="AP157" s="168"/>
      <c r="AQ157" s="168"/>
      <c r="AR157" s="168"/>
      <c r="AS157" s="166"/>
      <c r="AT157" s="183">
        <v>0</v>
      </c>
      <c r="AU157" s="169">
        <v>0</v>
      </c>
      <c r="AV157" s="173"/>
      <c r="AX157" s="228"/>
      <c r="AY157" s="229"/>
      <c r="AZ157" s="229"/>
      <c r="BA157" s="229"/>
      <c r="BB157" s="229"/>
      <c r="BC157" s="230"/>
      <c r="BE157" s="231">
        <v>3</v>
      </c>
      <c r="BF157" s="183">
        <v>5</v>
      </c>
      <c r="BG157" s="183">
        <v>4</v>
      </c>
      <c r="BH157" s="183"/>
      <c r="BI157" s="183"/>
      <c r="BJ157" s="183"/>
      <c r="BK157" s="183"/>
      <c r="BL157" s="183"/>
      <c r="BM157" s="183"/>
      <c r="BN157" s="226"/>
      <c r="BO157" s="227"/>
      <c r="BP157" s="223">
        <v>5</v>
      </c>
      <c r="BQ157" s="225">
        <v>5</v>
      </c>
      <c r="BR157" s="225"/>
      <c r="BS157" s="168"/>
      <c r="BT157" s="168"/>
      <c r="BU157" s="168"/>
      <c r="BV157" s="166"/>
      <c r="BW157" s="183">
        <v>0</v>
      </c>
      <c r="BX157" s="169">
        <v>0</v>
      </c>
      <c r="BY157" s="184"/>
      <c r="CA157" s="185">
        <v>1.9</v>
      </c>
      <c r="CB157" s="232" t="s">
        <v>426</v>
      </c>
      <c r="CC157" s="187"/>
      <c r="CD157" s="188">
        <v>0</v>
      </c>
      <c r="CE157" s="233">
        <v>0</v>
      </c>
      <c r="CF157" s="190"/>
      <c r="CG157" s="191">
        <v>3.6</v>
      </c>
      <c r="CH157" s="234" t="s">
        <v>430</v>
      </c>
      <c r="CI157" s="190"/>
      <c r="CJ157" s="235">
        <v>2.2000000000000002</v>
      </c>
      <c r="CL157" s="236"/>
      <c r="CM157" s="237"/>
      <c r="CN157" s="238"/>
      <c r="CO157">
        <v>0</v>
      </c>
      <c r="CP157" s="239"/>
      <c r="CQ157" s="240"/>
      <c r="CR157" s="240"/>
      <c r="CS157" s="240"/>
      <c r="CT157" s="241"/>
      <c r="CU157" s="242">
        <v>0</v>
      </c>
      <c r="CW157" s="243"/>
      <c r="CX157" s="244">
        <v>0</v>
      </c>
      <c r="CY157" s="202">
        <v>0</v>
      </c>
      <c r="CZ157" s="245">
        <v>0</v>
      </c>
      <c r="DA157" s="204"/>
      <c r="DB157" s="243"/>
      <c r="DC157" s="244">
        <v>0</v>
      </c>
      <c r="DD157" s="202">
        <v>0</v>
      </c>
      <c r="DE157" s="246">
        <v>0</v>
      </c>
      <c r="DF157" s="190"/>
      <c r="DG157" s="243"/>
      <c r="DH157" s="202">
        <v>0</v>
      </c>
      <c r="DI157" s="202">
        <v>0</v>
      </c>
      <c r="DJ157" s="246">
        <v>0</v>
      </c>
      <c r="DK157" s="209"/>
      <c r="DL157" s="247"/>
      <c r="DM157" s="248"/>
      <c r="DN157" s="248"/>
      <c r="DO157" s="249"/>
      <c r="DR157" s="250">
        <v>4.2</v>
      </c>
      <c r="DS157" s="397">
        <v>1.9</v>
      </c>
      <c r="DT157" s="397"/>
      <c r="DU157" s="398"/>
      <c r="DV157" s="391"/>
      <c r="DW157" s="253">
        <v>3.6</v>
      </c>
      <c r="DX157" s="399">
        <v>0</v>
      </c>
      <c r="DY157" s="399"/>
      <c r="DZ157" s="400"/>
      <c r="EA157" s="391"/>
      <c r="EB157" s="401">
        <v>4.4000000000000004</v>
      </c>
      <c r="EC157" s="402">
        <v>3.6</v>
      </c>
      <c r="ED157" s="402"/>
      <c r="EE157" s="403"/>
    </row>
    <row r="158" spans="1:135" x14ac:dyDescent="0.3">
      <c r="A158" s="20">
        <f t="shared" si="3"/>
        <v>70342</v>
      </c>
      <c r="B158" s="21">
        <v>0</v>
      </c>
      <c r="C158" s="21">
        <v>0</v>
      </c>
      <c r="D158" s="21">
        <v>0</v>
      </c>
      <c r="E158" s="458">
        <v>0</v>
      </c>
      <c r="F158" s="223"/>
      <c r="G158" s="183"/>
      <c r="H158" s="183"/>
      <c r="I158" s="183"/>
      <c r="J158" s="183"/>
      <c r="K158" s="183"/>
      <c r="L158" s="183"/>
      <c r="M158" s="183"/>
      <c r="N158" s="183"/>
      <c r="O158" s="224"/>
      <c r="P158" s="167">
        <v>0</v>
      </c>
      <c r="Q158" s="223"/>
      <c r="R158" s="225"/>
      <c r="S158" s="225"/>
      <c r="T158" s="168"/>
      <c r="U158" s="168"/>
      <c r="V158" s="168"/>
      <c r="W158" s="166"/>
      <c r="X158" s="183">
        <v>0</v>
      </c>
      <c r="Y158" s="169">
        <v>0</v>
      </c>
      <c r="Z158" s="170"/>
      <c r="AB158" s="223"/>
      <c r="AC158" s="183"/>
      <c r="AD158" s="183"/>
      <c r="AE158" s="183"/>
      <c r="AF158" s="183"/>
      <c r="AG158" s="183"/>
      <c r="AH158" s="183"/>
      <c r="AI158" s="183"/>
      <c r="AJ158" s="183"/>
      <c r="AK158" s="226"/>
      <c r="AL158" s="227"/>
      <c r="AM158" s="223">
        <v>0</v>
      </c>
      <c r="AN158" s="225"/>
      <c r="AO158" s="225"/>
      <c r="AP158" s="168"/>
      <c r="AQ158" s="168"/>
      <c r="AR158" s="168"/>
      <c r="AS158" s="166"/>
      <c r="AT158" s="183">
        <v>0</v>
      </c>
      <c r="AU158" s="169">
        <v>0</v>
      </c>
      <c r="AV158" s="173"/>
      <c r="AX158" s="228"/>
      <c r="AY158" s="229"/>
      <c r="AZ158" s="229"/>
      <c r="BA158" s="229"/>
      <c r="BB158" s="229"/>
      <c r="BC158" s="230"/>
      <c r="BE158" s="231"/>
      <c r="BF158" s="183"/>
      <c r="BG158" s="183"/>
      <c r="BH158" s="183"/>
      <c r="BI158" s="183"/>
      <c r="BJ158" s="183"/>
      <c r="BK158" s="183"/>
      <c r="BL158" s="183"/>
      <c r="BM158" s="183"/>
      <c r="BN158" s="226"/>
      <c r="BO158" s="227"/>
      <c r="BP158" s="223"/>
      <c r="BQ158" s="225"/>
      <c r="BR158" s="225"/>
      <c r="BS158" s="168"/>
      <c r="BT158" s="168"/>
      <c r="BU158" s="168"/>
      <c r="BV158" s="166"/>
      <c r="BW158" s="183">
        <v>0</v>
      </c>
      <c r="BX158" s="169">
        <v>0</v>
      </c>
      <c r="BY158" s="184"/>
      <c r="CA158" s="185">
        <v>0</v>
      </c>
      <c r="CB158" s="232">
        <v>0</v>
      </c>
      <c r="CC158" s="187"/>
      <c r="CD158" s="188">
        <v>0</v>
      </c>
      <c r="CE158" s="233">
        <v>0</v>
      </c>
      <c r="CF158" s="190"/>
      <c r="CG158" s="191">
        <v>0</v>
      </c>
      <c r="CH158" s="234">
        <v>0</v>
      </c>
      <c r="CI158" s="190"/>
      <c r="CJ158" s="235">
        <v>0</v>
      </c>
      <c r="CL158" s="236"/>
      <c r="CM158" s="237"/>
      <c r="CN158" s="238"/>
      <c r="CO158">
        <v>0</v>
      </c>
      <c r="CP158" s="239"/>
      <c r="CQ158" s="240"/>
      <c r="CR158" s="240"/>
      <c r="CS158" s="240"/>
      <c r="CT158" s="241"/>
      <c r="CU158" s="242">
        <v>0</v>
      </c>
      <c r="CW158" s="243"/>
      <c r="CX158" s="244">
        <v>0</v>
      </c>
      <c r="CY158" s="202">
        <v>0</v>
      </c>
      <c r="CZ158" s="245">
        <v>0</v>
      </c>
      <c r="DA158" s="204"/>
      <c r="DB158" s="243"/>
      <c r="DC158" s="244">
        <v>0</v>
      </c>
      <c r="DD158" s="202">
        <v>0</v>
      </c>
      <c r="DE158" s="246">
        <v>0</v>
      </c>
      <c r="DF158" s="190"/>
      <c r="DG158" s="243"/>
      <c r="DH158" s="202">
        <v>0</v>
      </c>
      <c r="DI158" s="202">
        <v>0</v>
      </c>
      <c r="DJ158" s="246">
        <v>0</v>
      </c>
      <c r="DK158" s="209"/>
      <c r="DL158" s="247"/>
      <c r="DM158" s="248"/>
      <c r="DN158" s="248"/>
      <c r="DO158" s="249"/>
      <c r="DR158" s="250">
        <v>0</v>
      </c>
      <c r="DS158" s="397">
        <v>0</v>
      </c>
      <c r="DT158" s="397"/>
      <c r="DU158" s="398"/>
      <c r="DV158" s="391"/>
      <c r="DW158" s="253">
        <v>0</v>
      </c>
      <c r="DX158" s="399">
        <v>0</v>
      </c>
      <c r="DY158" s="399"/>
      <c r="DZ158" s="400"/>
      <c r="EA158" s="391"/>
      <c r="EB158" s="401">
        <v>0</v>
      </c>
      <c r="EC158" s="402">
        <v>0</v>
      </c>
      <c r="ED158" s="402"/>
      <c r="EE158" s="403"/>
    </row>
    <row r="159" spans="1:135" x14ac:dyDescent="0.3">
      <c r="A159" s="20">
        <f t="shared" si="3"/>
        <v>70343</v>
      </c>
      <c r="B159" s="21">
        <v>0</v>
      </c>
      <c r="C159" s="21">
        <v>0</v>
      </c>
      <c r="D159" s="21">
        <v>0</v>
      </c>
      <c r="E159" s="458">
        <v>0</v>
      </c>
      <c r="F159" s="223"/>
      <c r="G159" s="183"/>
      <c r="H159" s="183"/>
      <c r="I159" s="183"/>
      <c r="J159" s="183"/>
      <c r="K159" s="183"/>
      <c r="L159" s="183"/>
      <c r="M159" s="183"/>
      <c r="N159" s="183"/>
      <c r="O159" s="224"/>
      <c r="P159" s="167">
        <v>0</v>
      </c>
      <c r="Q159" s="223"/>
      <c r="R159" s="225"/>
      <c r="S159" s="225"/>
      <c r="T159" s="168"/>
      <c r="U159" s="168"/>
      <c r="V159" s="168"/>
      <c r="W159" s="166"/>
      <c r="X159" s="183">
        <v>0</v>
      </c>
      <c r="Y159" s="169">
        <v>0</v>
      </c>
      <c r="Z159" s="170"/>
      <c r="AB159" s="223"/>
      <c r="AC159" s="183"/>
      <c r="AD159" s="183"/>
      <c r="AE159" s="183"/>
      <c r="AF159" s="183"/>
      <c r="AG159" s="183"/>
      <c r="AH159" s="183"/>
      <c r="AI159" s="183"/>
      <c r="AJ159" s="183"/>
      <c r="AK159" s="226"/>
      <c r="AL159" s="227"/>
      <c r="AM159" s="223">
        <v>0</v>
      </c>
      <c r="AN159" s="225"/>
      <c r="AO159" s="225"/>
      <c r="AP159" s="168"/>
      <c r="AQ159" s="168"/>
      <c r="AR159" s="168"/>
      <c r="AS159" s="166"/>
      <c r="AT159" s="183">
        <v>0</v>
      </c>
      <c r="AU159" s="169">
        <v>0</v>
      </c>
      <c r="AV159" s="173"/>
      <c r="AX159" s="228"/>
      <c r="AY159" s="229"/>
      <c r="AZ159" s="229"/>
      <c r="BA159" s="229"/>
      <c r="BB159" s="229"/>
      <c r="BC159" s="230"/>
      <c r="BE159" s="231"/>
      <c r="BF159" s="183"/>
      <c r="BG159" s="183"/>
      <c r="BH159" s="183"/>
      <c r="BI159" s="183"/>
      <c r="BJ159" s="183"/>
      <c r="BK159" s="183"/>
      <c r="BL159" s="183"/>
      <c r="BM159" s="183"/>
      <c r="BN159" s="226"/>
      <c r="BO159" s="227"/>
      <c r="BP159" s="223"/>
      <c r="BQ159" s="225"/>
      <c r="BR159" s="225"/>
      <c r="BS159" s="168"/>
      <c r="BT159" s="168"/>
      <c r="BU159" s="168"/>
      <c r="BV159" s="166"/>
      <c r="BW159" s="183">
        <v>0</v>
      </c>
      <c r="BX159" s="169">
        <v>0</v>
      </c>
      <c r="BY159" s="184"/>
      <c r="CA159" s="185">
        <v>0</v>
      </c>
      <c r="CB159" s="232">
        <v>0</v>
      </c>
      <c r="CC159" s="187"/>
      <c r="CD159" s="188">
        <v>0</v>
      </c>
      <c r="CE159" s="233">
        <v>0</v>
      </c>
      <c r="CF159" s="190"/>
      <c r="CG159" s="191">
        <v>0</v>
      </c>
      <c r="CH159" s="234">
        <v>0</v>
      </c>
      <c r="CI159" s="190"/>
      <c r="CJ159" s="235">
        <v>0</v>
      </c>
      <c r="CL159" s="236"/>
      <c r="CM159" s="237"/>
      <c r="CN159" s="238"/>
      <c r="CO159">
        <v>0</v>
      </c>
      <c r="CP159" s="239"/>
      <c r="CQ159" s="240"/>
      <c r="CR159" s="240"/>
      <c r="CS159" s="240"/>
      <c r="CT159" s="241"/>
      <c r="CU159" s="242">
        <v>0</v>
      </c>
      <c r="CW159" s="243"/>
      <c r="CX159" s="244">
        <v>0</v>
      </c>
      <c r="CY159" s="202">
        <v>0</v>
      </c>
      <c r="CZ159" s="245">
        <v>0</v>
      </c>
      <c r="DA159" s="204"/>
      <c r="DB159" s="243"/>
      <c r="DC159" s="244">
        <v>0</v>
      </c>
      <c r="DD159" s="202">
        <v>0</v>
      </c>
      <c r="DE159" s="246">
        <v>0</v>
      </c>
      <c r="DF159" s="190"/>
      <c r="DG159" s="243"/>
      <c r="DH159" s="202">
        <v>0</v>
      </c>
      <c r="DI159" s="202">
        <v>0</v>
      </c>
      <c r="DJ159" s="246">
        <v>0</v>
      </c>
      <c r="DK159" s="209"/>
      <c r="DL159" s="247"/>
      <c r="DM159" s="248"/>
      <c r="DN159" s="248"/>
      <c r="DO159" s="249"/>
      <c r="DR159" s="250">
        <v>0</v>
      </c>
      <c r="DS159" s="397">
        <v>0</v>
      </c>
      <c r="DT159" s="397"/>
      <c r="DU159" s="398"/>
      <c r="DV159" s="391"/>
      <c r="DW159" s="253">
        <v>0</v>
      </c>
      <c r="DX159" s="399">
        <v>0</v>
      </c>
      <c r="DY159" s="399"/>
      <c r="DZ159" s="400"/>
      <c r="EA159" s="391"/>
      <c r="EB159" s="401">
        <v>0</v>
      </c>
      <c r="EC159" s="402">
        <v>0</v>
      </c>
      <c r="ED159" s="402"/>
      <c r="EE159" s="403"/>
    </row>
    <row r="160" spans="1:135" x14ac:dyDescent="0.3">
      <c r="A160" s="20">
        <f t="shared" si="3"/>
        <v>70344</v>
      </c>
      <c r="B160" s="21">
        <v>0</v>
      </c>
      <c r="C160" s="21">
        <v>0</v>
      </c>
      <c r="D160" s="21">
        <v>0</v>
      </c>
      <c r="E160" s="458">
        <v>0</v>
      </c>
      <c r="F160" s="223"/>
      <c r="G160" s="183"/>
      <c r="H160" s="183"/>
      <c r="I160" s="183"/>
      <c r="J160" s="183"/>
      <c r="K160" s="183"/>
      <c r="L160" s="183"/>
      <c r="M160" s="183"/>
      <c r="N160" s="183"/>
      <c r="O160" s="224"/>
      <c r="P160" s="167">
        <v>0</v>
      </c>
      <c r="Q160" s="223"/>
      <c r="R160" s="225"/>
      <c r="S160" s="225"/>
      <c r="T160" s="168"/>
      <c r="U160" s="168"/>
      <c r="V160" s="168"/>
      <c r="W160" s="166"/>
      <c r="X160" s="183">
        <v>0</v>
      </c>
      <c r="Y160" s="169">
        <v>0</v>
      </c>
      <c r="Z160" s="170"/>
      <c r="AB160" s="223"/>
      <c r="AC160" s="183"/>
      <c r="AD160" s="183"/>
      <c r="AE160" s="183"/>
      <c r="AF160" s="183"/>
      <c r="AG160" s="183"/>
      <c r="AH160" s="183"/>
      <c r="AI160" s="183"/>
      <c r="AJ160" s="183"/>
      <c r="AK160" s="226"/>
      <c r="AL160" s="227"/>
      <c r="AM160" s="223">
        <v>0</v>
      </c>
      <c r="AN160" s="225"/>
      <c r="AO160" s="225"/>
      <c r="AP160" s="168"/>
      <c r="AQ160" s="168"/>
      <c r="AR160" s="168"/>
      <c r="AS160" s="166"/>
      <c r="AT160" s="183">
        <v>0</v>
      </c>
      <c r="AU160" s="169">
        <v>0</v>
      </c>
      <c r="AV160" s="173"/>
      <c r="AX160" s="228"/>
      <c r="AY160" s="229"/>
      <c r="AZ160" s="229"/>
      <c r="BA160" s="229"/>
      <c r="BB160" s="229"/>
      <c r="BC160" s="230"/>
      <c r="BE160" s="231"/>
      <c r="BF160" s="183"/>
      <c r="BG160" s="183"/>
      <c r="BH160" s="183"/>
      <c r="BI160" s="183"/>
      <c r="BJ160" s="183"/>
      <c r="BK160" s="183"/>
      <c r="BL160" s="183"/>
      <c r="BM160" s="183"/>
      <c r="BN160" s="226"/>
      <c r="BO160" s="227"/>
      <c r="BP160" s="223"/>
      <c r="BQ160" s="225"/>
      <c r="BR160" s="225"/>
      <c r="BS160" s="168"/>
      <c r="BT160" s="168"/>
      <c r="BU160" s="168"/>
      <c r="BV160" s="166"/>
      <c r="BW160" s="183">
        <v>0</v>
      </c>
      <c r="BX160" s="169">
        <v>0</v>
      </c>
      <c r="BY160" s="184"/>
      <c r="CA160" s="185">
        <v>0</v>
      </c>
      <c r="CB160" s="232">
        <v>0</v>
      </c>
      <c r="CC160" s="187"/>
      <c r="CD160" s="188">
        <v>0</v>
      </c>
      <c r="CE160" s="233">
        <v>0</v>
      </c>
      <c r="CF160" s="190"/>
      <c r="CG160" s="191">
        <v>0</v>
      </c>
      <c r="CH160" s="234">
        <v>0</v>
      </c>
      <c r="CI160" s="190"/>
      <c r="CJ160" s="235">
        <v>0</v>
      </c>
      <c r="CL160" s="236"/>
      <c r="CM160" s="237"/>
      <c r="CN160" s="238"/>
      <c r="CO160">
        <v>0</v>
      </c>
      <c r="CP160" s="239"/>
      <c r="CQ160" s="240"/>
      <c r="CR160" s="240"/>
      <c r="CS160" s="240"/>
      <c r="CT160" s="241"/>
      <c r="CU160" s="242">
        <v>0</v>
      </c>
      <c r="CW160" s="243"/>
      <c r="CX160" s="244">
        <v>0</v>
      </c>
      <c r="CY160" s="202">
        <v>0</v>
      </c>
      <c r="CZ160" s="245">
        <v>0</v>
      </c>
      <c r="DA160" s="204"/>
      <c r="DB160" s="243"/>
      <c r="DC160" s="244">
        <v>0</v>
      </c>
      <c r="DD160" s="202">
        <v>0</v>
      </c>
      <c r="DE160" s="246">
        <v>0</v>
      </c>
      <c r="DF160" s="190"/>
      <c r="DG160" s="243"/>
      <c r="DH160" s="202">
        <v>0</v>
      </c>
      <c r="DI160" s="202">
        <v>0</v>
      </c>
      <c r="DJ160" s="246">
        <v>0</v>
      </c>
      <c r="DK160" s="209"/>
      <c r="DL160" s="247"/>
      <c r="DM160" s="248"/>
      <c r="DN160" s="248"/>
      <c r="DO160" s="249"/>
      <c r="DR160" s="250">
        <v>0</v>
      </c>
      <c r="DS160" s="397">
        <v>0</v>
      </c>
      <c r="DT160" s="397"/>
      <c r="DU160" s="398"/>
      <c r="DV160" s="391"/>
      <c r="DW160" s="253">
        <v>0</v>
      </c>
      <c r="DX160" s="399">
        <v>0</v>
      </c>
      <c r="DY160" s="399"/>
      <c r="DZ160" s="400"/>
      <c r="EA160" s="391"/>
      <c r="EB160" s="401">
        <v>0</v>
      </c>
      <c r="EC160" s="402">
        <v>0</v>
      </c>
      <c r="ED160" s="402"/>
      <c r="EE160" s="403"/>
    </row>
    <row r="161" spans="1:135" x14ac:dyDescent="0.3">
      <c r="A161" s="20">
        <f t="shared" si="3"/>
        <v>70345</v>
      </c>
      <c r="B161" s="21">
        <v>0</v>
      </c>
      <c r="C161" s="21">
        <v>0</v>
      </c>
      <c r="D161" s="21">
        <v>0</v>
      </c>
      <c r="E161" s="458">
        <v>0</v>
      </c>
      <c r="F161" s="223"/>
      <c r="G161" s="183"/>
      <c r="H161" s="183"/>
      <c r="I161" s="183"/>
      <c r="J161" s="183"/>
      <c r="K161" s="183"/>
      <c r="L161" s="183"/>
      <c r="M161" s="183"/>
      <c r="N161" s="183"/>
      <c r="O161" s="224"/>
      <c r="P161" s="167">
        <v>0</v>
      </c>
      <c r="Q161" s="223"/>
      <c r="R161" s="225"/>
      <c r="S161" s="225"/>
      <c r="T161" s="168"/>
      <c r="U161" s="168"/>
      <c r="V161" s="168"/>
      <c r="W161" s="166"/>
      <c r="X161" s="183">
        <v>0</v>
      </c>
      <c r="Y161" s="169">
        <v>0</v>
      </c>
      <c r="Z161" s="170"/>
      <c r="AB161" s="223"/>
      <c r="AC161" s="183"/>
      <c r="AD161" s="183"/>
      <c r="AE161" s="183"/>
      <c r="AF161" s="183"/>
      <c r="AG161" s="183"/>
      <c r="AH161" s="183"/>
      <c r="AI161" s="183"/>
      <c r="AJ161" s="183"/>
      <c r="AK161" s="226"/>
      <c r="AL161" s="227"/>
      <c r="AM161" s="223">
        <v>0</v>
      </c>
      <c r="AN161" s="225"/>
      <c r="AO161" s="225"/>
      <c r="AP161" s="168"/>
      <c r="AQ161" s="168"/>
      <c r="AR161" s="168"/>
      <c r="AS161" s="166"/>
      <c r="AT161" s="183">
        <v>0</v>
      </c>
      <c r="AU161" s="169">
        <v>0</v>
      </c>
      <c r="AV161" s="173"/>
      <c r="AX161" s="228"/>
      <c r="AY161" s="229"/>
      <c r="AZ161" s="229"/>
      <c r="BA161" s="229"/>
      <c r="BB161" s="229"/>
      <c r="BC161" s="230"/>
      <c r="BE161" s="231"/>
      <c r="BF161" s="183"/>
      <c r="BG161" s="183"/>
      <c r="BH161" s="183"/>
      <c r="BI161" s="183"/>
      <c r="BJ161" s="183"/>
      <c r="BK161" s="183"/>
      <c r="BL161" s="183"/>
      <c r="BM161" s="183"/>
      <c r="BN161" s="226"/>
      <c r="BO161" s="227"/>
      <c r="BP161" s="223"/>
      <c r="BQ161" s="225"/>
      <c r="BR161" s="225"/>
      <c r="BS161" s="168"/>
      <c r="BT161" s="168"/>
      <c r="BU161" s="168"/>
      <c r="BV161" s="166"/>
      <c r="BW161" s="183">
        <v>0</v>
      </c>
      <c r="BX161" s="169">
        <v>0</v>
      </c>
      <c r="BY161" s="184"/>
      <c r="CA161" s="185">
        <v>0</v>
      </c>
      <c r="CB161" s="232">
        <v>0</v>
      </c>
      <c r="CC161" s="187"/>
      <c r="CD161" s="188">
        <v>0</v>
      </c>
      <c r="CE161" s="233">
        <v>0</v>
      </c>
      <c r="CF161" s="190"/>
      <c r="CG161" s="191">
        <v>0</v>
      </c>
      <c r="CH161" s="234">
        <v>0</v>
      </c>
      <c r="CI161" s="190"/>
      <c r="CJ161" s="235">
        <v>0</v>
      </c>
      <c r="CL161" s="236"/>
      <c r="CM161" s="237"/>
      <c r="CN161" s="238"/>
      <c r="CO161">
        <v>0</v>
      </c>
      <c r="CP161" s="239"/>
      <c r="CQ161" s="240"/>
      <c r="CR161" s="240"/>
      <c r="CS161" s="240"/>
      <c r="CT161" s="241"/>
      <c r="CU161" s="242">
        <v>0</v>
      </c>
      <c r="CW161" s="243"/>
      <c r="CX161" s="244">
        <v>0</v>
      </c>
      <c r="CY161" s="202">
        <v>0</v>
      </c>
      <c r="CZ161" s="245">
        <v>0</v>
      </c>
      <c r="DA161" s="204"/>
      <c r="DB161" s="243"/>
      <c r="DC161" s="244">
        <v>0</v>
      </c>
      <c r="DD161" s="202">
        <v>0</v>
      </c>
      <c r="DE161" s="246">
        <v>0</v>
      </c>
      <c r="DF161" s="190"/>
      <c r="DG161" s="243"/>
      <c r="DH161" s="202">
        <v>0</v>
      </c>
      <c r="DI161" s="202">
        <v>0</v>
      </c>
      <c r="DJ161" s="246">
        <v>0</v>
      </c>
      <c r="DK161" s="209"/>
      <c r="DL161" s="247"/>
      <c r="DM161" s="248"/>
      <c r="DN161" s="248"/>
      <c r="DO161" s="249"/>
      <c r="DR161" s="250">
        <v>0</v>
      </c>
      <c r="DS161" s="397">
        <v>0</v>
      </c>
      <c r="DT161" s="397"/>
      <c r="DU161" s="398"/>
      <c r="DV161" s="391"/>
      <c r="DW161" s="253">
        <v>0</v>
      </c>
      <c r="DX161" s="399">
        <v>0</v>
      </c>
      <c r="DY161" s="399"/>
      <c r="DZ161" s="400"/>
      <c r="EA161" s="391"/>
      <c r="EB161" s="401">
        <v>0</v>
      </c>
      <c r="EC161" s="402">
        <v>0</v>
      </c>
      <c r="ED161" s="402"/>
      <c r="EE161" s="403"/>
    </row>
    <row r="162" spans="1:135" x14ac:dyDescent="0.3">
      <c r="A162" s="20">
        <f t="shared" si="3"/>
        <v>70346</v>
      </c>
      <c r="B162" s="21">
        <v>0</v>
      </c>
      <c r="C162" s="21">
        <v>0</v>
      </c>
      <c r="D162" s="21">
        <v>0</v>
      </c>
      <c r="E162" s="458">
        <v>0</v>
      </c>
      <c r="F162" s="223"/>
      <c r="G162" s="183"/>
      <c r="H162" s="183"/>
      <c r="I162" s="183"/>
      <c r="J162" s="183"/>
      <c r="K162" s="183"/>
      <c r="L162" s="183"/>
      <c r="M162" s="183"/>
      <c r="N162" s="183"/>
      <c r="O162" s="224"/>
      <c r="P162" s="167">
        <v>0</v>
      </c>
      <c r="Q162" s="223"/>
      <c r="R162" s="225"/>
      <c r="S162" s="225"/>
      <c r="T162" s="168"/>
      <c r="U162" s="168"/>
      <c r="V162" s="168"/>
      <c r="W162" s="166"/>
      <c r="X162" s="183">
        <v>0</v>
      </c>
      <c r="Y162" s="169">
        <v>0</v>
      </c>
      <c r="Z162" s="170"/>
      <c r="AB162" s="223"/>
      <c r="AC162" s="183"/>
      <c r="AD162" s="183"/>
      <c r="AE162" s="183"/>
      <c r="AF162" s="183"/>
      <c r="AG162" s="183"/>
      <c r="AH162" s="183"/>
      <c r="AI162" s="183"/>
      <c r="AJ162" s="183"/>
      <c r="AK162" s="226"/>
      <c r="AL162" s="227"/>
      <c r="AM162" s="223">
        <v>0</v>
      </c>
      <c r="AN162" s="225"/>
      <c r="AO162" s="225"/>
      <c r="AP162" s="168"/>
      <c r="AQ162" s="168"/>
      <c r="AR162" s="168"/>
      <c r="AS162" s="166"/>
      <c r="AT162" s="183">
        <v>0</v>
      </c>
      <c r="AU162" s="169">
        <v>0</v>
      </c>
      <c r="AV162" s="173"/>
      <c r="AX162" s="228"/>
      <c r="AY162" s="229"/>
      <c r="AZ162" s="229"/>
      <c r="BA162" s="229"/>
      <c r="BB162" s="229"/>
      <c r="BC162" s="230"/>
      <c r="BE162" s="231"/>
      <c r="BF162" s="183"/>
      <c r="BG162" s="183"/>
      <c r="BH162" s="183"/>
      <c r="BI162" s="183"/>
      <c r="BJ162" s="183"/>
      <c r="BK162" s="183"/>
      <c r="BL162" s="183"/>
      <c r="BM162" s="183"/>
      <c r="BN162" s="226"/>
      <c r="BO162" s="227"/>
      <c r="BP162" s="223"/>
      <c r="BQ162" s="225"/>
      <c r="BR162" s="225"/>
      <c r="BS162" s="168"/>
      <c r="BT162" s="168"/>
      <c r="BU162" s="168"/>
      <c r="BV162" s="166"/>
      <c r="BW162" s="183">
        <v>0</v>
      </c>
      <c r="BX162" s="169">
        <v>0</v>
      </c>
      <c r="BY162" s="184"/>
      <c r="CA162" s="185">
        <v>0</v>
      </c>
      <c r="CB162" s="232">
        <v>0</v>
      </c>
      <c r="CC162" s="187"/>
      <c r="CD162" s="188">
        <v>0</v>
      </c>
      <c r="CE162" s="233">
        <v>0</v>
      </c>
      <c r="CF162" s="190"/>
      <c r="CG162" s="191">
        <v>0</v>
      </c>
      <c r="CH162" s="234">
        <v>0</v>
      </c>
      <c r="CI162" s="190"/>
      <c r="CJ162" s="235">
        <v>0</v>
      </c>
      <c r="CL162" s="236"/>
      <c r="CM162" s="237"/>
      <c r="CN162" s="238"/>
      <c r="CO162">
        <v>0</v>
      </c>
      <c r="CP162" s="239"/>
      <c r="CQ162" s="240"/>
      <c r="CR162" s="240"/>
      <c r="CS162" s="240"/>
      <c r="CT162" s="241"/>
      <c r="CU162" s="242">
        <v>0</v>
      </c>
      <c r="CW162" s="243"/>
      <c r="CX162" s="244">
        <v>0</v>
      </c>
      <c r="CY162" s="202">
        <v>0</v>
      </c>
      <c r="CZ162" s="245">
        <v>0</v>
      </c>
      <c r="DA162" s="204"/>
      <c r="DB162" s="243"/>
      <c r="DC162" s="244">
        <v>0</v>
      </c>
      <c r="DD162" s="202">
        <v>0</v>
      </c>
      <c r="DE162" s="246">
        <v>0</v>
      </c>
      <c r="DF162" s="190"/>
      <c r="DG162" s="243"/>
      <c r="DH162" s="202">
        <v>0</v>
      </c>
      <c r="DI162" s="202">
        <v>0</v>
      </c>
      <c r="DJ162" s="246">
        <v>0</v>
      </c>
      <c r="DK162" s="209"/>
      <c r="DL162" s="247"/>
      <c r="DM162" s="248"/>
      <c r="DN162" s="248"/>
      <c r="DO162" s="249"/>
      <c r="DR162" s="250">
        <v>0</v>
      </c>
      <c r="DS162" s="397">
        <v>0</v>
      </c>
      <c r="DT162" s="397"/>
      <c r="DU162" s="398"/>
      <c r="DV162" s="391"/>
      <c r="DW162" s="253">
        <v>0</v>
      </c>
      <c r="DX162" s="399">
        <v>0</v>
      </c>
      <c r="DY162" s="399"/>
      <c r="DZ162" s="400"/>
      <c r="EA162" s="391"/>
      <c r="EB162" s="401">
        <v>0</v>
      </c>
      <c r="EC162" s="402">
        <v>0</v>
      </c>
      <c r="ED162" s="402"/>
      <c r="EE162" s="403"/>
    </row>
    <row r="163" spans="1:135" x14ac:dyDescent="0.3">
      <c r="A163" s="20">
        <f t="shared" si="3"/>
        <v>70347</v>
      </c>
      <c r="B163" s="21">
        <v>0</v>
      </c>
      <c r="C163" s="21">
        <v>0</v>
      </c>
      <c r="D163" s="21">
        <v>0</v>
      </c>
      <c r="E163" s="458">
        <v>0</v>
      </c>
      <c r="F163" s="223"/>
      <c r="G163" s="183"/>
      <c r="H163" s="183"/>
      <c r="I163" s="183"/>
      <c r="J163" s="183"/>
      <c r="K163" s="183"/>
      <c r="L163" s="183"/>
      <c r="M163" s="183"/>
      <c r="N163" s="183"/>
      <c r="O163" s="224"/>
      <c r="P163" s="167">
        <v>0</v>
      </c>
      <c r="Q163" s="223"/>
      <c r="R163" s="225"/>
      <c r="S163" s="225"/>
      <c r="T163" s="168"/>
      <c r="U163" s="168"/>
      <c r="V163" s="168"/>
      <c r="W163" s="166"/>
      <c r="X163" s="183">
        <v>0</v>
      </c>
      <c r="Y163" s="169">
        <v>0</v>
      </c>
      <c r="Z163" s="170"/>
      <c r="AB163" s="223"/>
      <c r="AC163" s="183"/>
      <c r="AD163" s="183"/>
      <c r="AE163" s="183"/>
      <c r="AF163" s="183"/>
      <c r="AG163" s="183"/>
      <c r="AH163" s="183"/>
      <c r="AI163" s="183"/>
      <c r="AJ163" s="183"/>
      <c r="AK163" s="226"/>
      <c r="AL163" s="227"/>
      <c r="AM163" s="223">
        <v>0</v>
      </c>
      <c r="AN163" s="225"/>
      <c r="AO163" s="225"/>
      <c r="AP163" s="168"/>
      <c r="AQ163" s="168"/>
      <c r="AR163" s="168"/>
      <c r="AS163" s="166"/>
      <c r="AT163" s="183">
        <v>0</v>
      </c>
      <c r="AU163" s="169">
        <v>0</v>
      </c>
      <c r="AV163" s="173"/>
      <c r="AX163" s="228"/>
      <c r="AY163" s="229"/>
      <c r="AZ163" s="229"/>
      <c r="BA163" s="229"/>
      <c r="BB163" s="229"/>
      <c r="BC163" s="230"/>
      <c r="BE163" s="231"/>
      <c r="BF163" s="183"/>
      <c r="BG163" s="183"/>
      <c r="BH163" s="183"/>
      <c r="BI163" s="183"/>
      <c r="BJ163" s="183"/>
      <c r="BK163" s="183"/>
      <c r="BL163" s="183"/>
      <c r="BM163" s="183"/>
      <c r="BN163" s="226"/>
      <c r="BO163" s="227"/>
      <c r="BP163" s="223"/>
      <c r="BQ163" s="225"/>
      <c r="BR163" s="225"/>
      <c r="BS163" s="168"/>
      <c r="BT163" s="168"/>
      <c r="BU163" s="168"/>
      <c r="BV163" s="166"/>
      <c r="BW163" s="183">
        <v>0</v>
      </c>
      <c r="BX163" s="169">
        <v>0</v>
      </c>
      <c r="BY163" s="184"/>
      <c r="CA163" s="185">
        <v>0</v>
      </c>
      <c r="CB163" s="232">
        <v>0</v>
      </c>
      <c r="CC163" s="187"/>
      <c r="CD163" s="188">
        <v>0</v>
      </c>
      <c r="CE163" s="233">
        <v>0</v>
      </c>
      <c r="CF163" s="190"/>
      <c r="CG163" s="191">
        <v>0</v>
      </c>
      <c r="CH163" s="234">
        <v>0</v>
      </c>
      <c r="CI163" s="190"/>
      <c r="CJ163" s="235">
        <v>0</v>
      </c>
      <c r="CL163" s="236"/>
      <c r="CM163" s="237"/>
      <c r="CN163" s="238"/>
      <c r="CO163">
        <v>0</v>
      </c>
      <c r="CP163" s="239"/>
      <c r="CQ163" s="240"/>
      <c r="CR163" s="240"/>
      <c r="CS163" s="240"/>
      <c r="CT163" s="241"/>
      <c r="CU163" s="242">
        <v>0</v>
      </c>
      <c r="CW163" s="243"/>
      <c r="CX163" s="244">
        <v>0</v>
      </c>
      <c r="CY163" s="202">
        <v>0</v>
      </c>
      <c r="CZ163" s="245">
        <v>0</v>
      </c>
      <c r="DA163" s="204"/>
      <c r="DB163" s="243"/>
      <c r="DC163" s="244">
        <v>0</v>
      </c>
      <c r="DD163" s="202">
        <v>0</v>
      </c>
      <c r="DE163" s="246">
        <v>0</v>
      </c>
      <c r="DF163" s="190"/>
      <c r="DG163" s="243"/>
      <c r="DH163" s="202">
        <v>0</v>
      </c>
      <c r="DI163" s="202">
        <v>0</v>
      </c>
      <c r="DJ163" s="246">
        <v>0</v>
      </c>
      <c r="DK163" s="209"/>
      <c r="DL163" s="247"/>
      <c r="DM163" s="248"/>
      <c r="DN163" s="248"/>
      <c r="DO163" s="249"/>
      <c r="DR163" s="250">
        <v>0</v>
      </c>
      <c r="DS163" s="397">
        <v>0</v>
      </c>
      <c r="DT163" s="397"/>
      <c r="DU163" s="398"/>
      <c r="DV163" s="391"/>
      <c r="DW163" s="253">
        <v>0</v>
      </c>
      <c r="DX163" s="399">
        <v>0</v>
      </c>
      <c r="DY163" s="399"/>
      <c r="DZ163" s="400"/>
      <c r="EA163" s="391"/>
      <c r="EB163" s="401">
        <v>0</v>
      </c>
      <c r="EC163" s="402">
        <v>0</v>
      </c>
      <c r="ED163" s="402"/>
      <c r="EE163" s="403"/>
    </row>
    <row r="164" spans="1:135" x14ac:dyDescent="0.3">
      <c r="A164" s="20">
        <f t="shared" si="3"/>
        <v>70348</v>
      </c>
      <c r="B164" s="21">
        <v>0</v>
      </c>
      <c r="C164" s="21">
        <v>0</v>
      </c>
      <c r="D164" s="21">
        <v>0</v>
      </c>
      <c r="E164" s="458">
        <v>0</v>
      </c>
      <c r="F164" s="223"/>
      <c r="G164" s="183"/>
      <c r="H164" s="183"/>
      <c r="I164" s="183"/>
      <c r="J164" s="183"/>
      <c r="K164" s="183"/>
      <c r="L164" s="183"/>
      <c r="M164" s="183"/>
      <c r="N164" s="183"/>
      <c r="O164" s="224"/>
      <c r="P164" s="167">
        <v>0</v>
      </c>
      <c r="Q164" s="223"/>
      <c r="R164" s="225"/>
      <c r="S164" s="225"/>
      <c r="T164" s="168"/>
      <c r="U164" s="168"/>
      <c r="V164" s="168"/>
      <c r="W164" s="166"/>
      <c r="X164" s="183">
        <v>0</v>
      </c>
      <c r="Y164" s="169">
        <v>0</v>
      </c>
      <c r="Z164" s="170"/>
      <c r="AB164" s="223"/>
      <c r="AC164" s="183"/>
      <c r="AD164" s="183"/>
      <c r="AE164" s="183"/>
      <c r="AF164" s="183"/>
      <c r="AG164" s="183"/>
      <c r="AH164" s="183"/>
      <c r="AI164" s="183"/>
      <c r="AJ164" s="183"/>
      <c r="AK164" s="226"/>
      <c r="AL164" s="227"/>
      <c r="AM164" s="223">
        <v>0</v>
      </c>
      <c r="AN164" s="225"/>
      <c r="AO164" s="225"/>
      <c r="AP164" s="168"/>
      <c r="AQ164" s="168"/>
      <c r="AR164" s="168"/>
      <c r="AS164" s="166"/>
      <c r="AT164" s="183">
        <v>0</v>
      </c>
      <c r="AU164" s="169">
        <v>0</v>
      </c>
      <c r="AV164" s="173"/>
      <c r="AX164" s="228"/>
      <c r="AY164" s="229"/>
      <c r="AZ164" s="229"/>
      <c r="BA164" s="229"/>
      <c r="BB164" s="229"/>
      <c r="BC164" s="230"/>
      <c r="BE164" s="231"/>
      <c r="BF164" s="183"/>
      <c r="BG164" s="183"/>
      <c r="BH164" s="183"/>
      <c r="BI164" s="183"/>
      <c r="BJ164" s="183"/>
      <c r="BK164" s="183"/>
      <c r="BL164" s="183"/>
      <c r="BM164" s="183"/>
      <c r="BN164" s="226"/>
      <c r="BO164" s="227"/>
      <c r="BP164" s="223"/>
      <c r="BQ164" s="225"/>
      <c r="BR164" s="225"/>
      <c r="BS164" s="168"/>
      <c r="BT164" s="168"/>
      <c r="BU164" s="168"/>
      <c r="BV164" s="166"/>
      <c r="BW164" s="183">
        <v>0</v>
      </c>
      <c r="BX164" s="169">
        <v>0</v>
      </c>
      <c r="BY164" s="184"/>
      <c r="CA164" s="185">
        <v>0</v>
      </c>
      <c r="CB164" s="232">
        <v>0</v>
      </c>
      <c r="CC164" s="187"/>
      <c r="CD164" s="188">
        <v>0</v>
      </c>
      <c r="CE164" s="233">
        <v>0</v>
      </c>
      <c r="CF164" s="190"/>
      <c r="CG164" s="191">
        <v>0</v>
      </c>
      <c r="CH164" s="234">
        <v>0</v>
      </c>
      <c r="CI164" s="190"/>
      <c r="CJ164" s="235">
        <v>0</v>
      </c>
      <c r="CL164" s="236"/>
      <c r="CM164" s="237"/>
      <c r="CN164" s="238"/>
      <c r="CO164">
        <v>0</v>
      </c>
      <c r="CP164" s="239"/>
      <c r="CQ164" s="240"/>
      <c r="CR164" s="240"/>
      <c r="CS164" s="240"/>
      <c r="CT164" s="241"/>
      <c r="CU164" s="242">
        <v>0</v>
      </c>
      <c r="CW164" s="243"/>
      <c r="CX164" s="244">
        <v>0</v>
      </c>
      <c r="CY164" s="202">
        <v>0</v>
      </c>
      <c r="CZ164" s="245">
        <v>0</v>
      </c>
      <c r="DA164" s="204"/>
      <c r="DB164" s="243"/>
      <c r="DC164" s="244">
        <v>0</v>
      </c>
      <c r="DD164" s="202">
        <v>0</v>
      </c>
      <c r="DE164" s="246">
        <v>0</v>
      </c>
      <c r="DF164" s="190"/>
      <c r="DG164" s="243"/>
      <c r="DH164" s="202">
        <v>0</v>
      </c>
      <c r="DI164" s="202">
        <v>0</v>
      </c>
      <c r="DJ164" s="246">
        <v>0</v>
      </c>
      <c r="DK164" s="209"/>
      <c r="DL164" s="247"/>
      <c r="DM164" s="248"/>
      <c r="DN164" s="248"/>
      <c r="DO164" s="249"/>
      <c r="DR164" s="250">
        <v>0</v>
      </c>
      <c r="DS164" s="397">
        <v>0</v>
      </c>
      <c r="DT164" s="397"/>
      <c r="DU164" s="398"/>
      <c r="DV164" s="391"/>
      <c r="DW164" s="253">
        <v>0</v>
      </c>
      <c r="DX164" s="399">
        <v>0</v>
      </c>
      <c r="DY164" s="399"/>
      <c r="DZ164" s="400"/>
      <c r="EA164" s="391"/>
      <c r="EB164" s="401">
        <v>0</v>
      </c>
      <c r="EC164" s="402">
        <v>0</v>
      </c>
      <c r="ED164" s="402"/>
      <c r="EE164" s="403"/>
    </row>
    <row r="165" spans="1:135" x14ac:dyDescent="0.3">
      <c r="A165" s="20">
        <f t="shared" si="3"/>
        <v>70349</v>
      </c>
      <c r="B165" s="21">
        <v>0</v>
      </c>
      <c r="C165" s="21">
        <v>0</v>
      </c>
      <c r="D165" s="21">
        <v>0</v>
      </c>
      <c r="E165" s="458">
        <v>0</v>
      </c>
      <c r="F165" s="223"/>
      <c r="G165" s="183"/>
      <c r="H165" s="183"/>
      <c r="I165" s="183"/>
      <c r="J165" s="183"/>
      <c r="K165" s="183"/>
      <c r="L165" s="183"/>
      <c r="M165" s="183"/>
      <c r="N165" s="183"/>
      <c r="O165" s="224"/>
      <c r="P165" s="167">
        <v>0</v>
      </c>
      <c r="Q165" s="223"/>
      <c r="R165" s="225"/>
      <c r="S165" s="225"/>
      <c r="T165" s="168"/>
      <c r="U165" s="168"/>
      <c r="V165" s="168"/>
      <c r="W165" s="166"/>
      <c r="X165" s="183">
        <v>0</v>
      </c>
      <c r="Y165" s="169">
        <v>0</v>
      </c>
      <c r="Z165" s="170"/>
      <c r="AB165" s="223"/>
      <c r="AC165" s="183"/>
      <c r="AD165" s="183"/>
      <c r="AE165" s="183"/>
      <c r="AF165" s="183"/>
      <c r="AG165" s="183"/>
      <c r="AH165" s="183"/>
      <c r="AI165" s="183"/>
      <c r="AJ165" s="183"/>
      <c r="AK165" s="226"/>
      <c r="AL165" s="227"/>
      <c r="AM165" s="223">
        <v>0</v>
      </c>
      <c r="AN165" s="225"/>
      <c r="AO165" s="225"/>
      <c r="AP165" s="168"/>
      <c r="AQ165" s="168"/>
      <c r="AR165" s="168"/>
      <c r="AS165" s="166"/>
      <c r="AT165" s="183">
        <v>0</v>
      </c>
      <c r="AU165" s="169">
        <v>0</v>
      </c>
      <c r="AV165" s="173"/>
      <c r="AX165" s="228"/>
      <c r="AY165" s="229"/>
      <c r="AZ165" s="229"/>
      <c r="BA165" s="229"/>
      <c r="BB165" s="229"/>
      <c r="BC165" s="230"/>
      <c r="BE165" s="231"/>
      <c r="BF165" s="183"/>
      <c r="BG165" s="183"/>
      <c r="BH165" s="183"/>
      <c r="BI165" s="183"/>
      <c r="BJ165" s="183"/>
      <c r="BK165" s="183"/>
      <c r="BL165" s="183"/>
      <c r="BM165" s="183"/>
      <c r="BN165" s="226"/>
      <c r="BO165" s="227"/>
      <c r="BP165" s="223"/>
      <c r="BQ165" s="225"/>
      <c r="BR165" s="225"/>
      <c r="BS165" s="168"/>
      <c r="BT165" s="168"/>
      <c r="BU165" s="168"/>
      <c r="BV165" s="166"/>
      <c r="BW165" s="183">
        <v>0</v>
      </c>
      <c r="BX165" s="169">
        <v>0</v>
      </c>
      <c r="BY165" s="184"/>
      <c r="CA165" s="185">
        <v>0</v>
      </c>
      <c r="CB165" s="232">
        <v>0</v>
      </c>
      <c r="CC165" s="187"/>
      <c r="CD165" s="188">
        <v>0</v>
      </c>
      <c r="CE165" s="233">
        <v>0</v>
      </c>
      <c r="CF165" s="190"/>
      <c r="CG165" s="191">
        <v>0</v>
      </c>
      <c r="CH165" s="234">
        <v>0</v>
      </c>
      <c r="CI165" s="190"/>
      <c r="CJ165" s="235">
        <v>0</v>
      </c>
      <c r="CL165" s="236"/>
      <c r="CM165" s="237"/>
      <c r="CN165" s="238"/>
      <c r="CO165">
        <v>0</v>
      </c>
      <c r="CP165" s="239"/>
      <c r="CQ165" s="240"/>
      <c r="CR165" s="240"/>
      <c r="CS165" s="240"/>
      <c r="CT165" s="241"/>
      <c r="CU165" s="242">
        <v>0</v>
      </c>
      <c r="CW165" s="243"/>
      <c r="CX165" s="244">
        <v>0</v>
      </c>
      <c r="CY165" s="202">
        <v>0</v>
      </c>
      <c r="CZ165" s="245">
        <v>0</v>
      </c>
      <c r="DA165" s="204"/>
      <c r="DB165" s="243"/>
      <c r="DC165" s="244">
        <v>0</v>
      </c>
      <c r="DD165" s="202">
        <v>0</v>
      </c>
      <c r="DE165" s="246">
        <v>0</v>
      </c>
      <c r="DF165" s="190"/>
      <c r="DG165" s="243"/>
      <c r="DH165" s="202">
        <v>0</v>
      </c>
      <c r="DI165" s="202">
        <v>0</v>
      </c>
      <c r="DJ165" s="246">
        <v>0</v>
      </c>
      <c r="DK165" s="209"/>
      <c r="DL165" s="247"/>
      <c r="DM165" s="248"/>
      <c r="DN165" s="248"/>
      <c r="DO165" s="249"/>
      <c r="DR165" s="250">
        <v>0</v>
      </c>
      <c r="DS165" s="397">
        <v>0</v>
      </c>
      <c r="DT165" s="397"/>
      <c r="DU165" s="398"/>
      <c r="DV165" s="391"/>
      <c r="DW165" s="253">
        <v>0</v>
      </c>
      <c r="DX165" s="399">
        <v>0</v>
      </c>
      <c r="DY165" s="399"/>
      <c r="DZ165" s="400"/>
      <c r="EA165" s="391"/>
      <c r="EB165" s="401">
        <v>0</v>
      </c>
      <c r="EC165" s="402">
        <v>0</v>
      </c>
      <c r="ED165" s="402"/>
      <c r="EE165" s="403"/>
    </row>
    <row r="166" spans="1:135" ht="15" customHeight="1" thickBot="1" x14ac:dyDescent="0.35">
      <c r="A166" s="20">
        <f t="shared" si="3"/>
        <v>70350</v>
      </c>
      <c r="B166" s="21">
        <v>0</v>
      </c>
      <c r="C166" s="21">
        <v>0</v>
      </c>
      <c r="D166" s="21">
        <v>0</v>
      </c>
      <c r="E166" s="458">
        <v>0</v>
      </c>
      <c r="F166" s="277"/>
      <c r="G166" s="278"/>
      <c r="H166" s="278"/>
      <c r="I166" s="278"/>
      <c r="J166" s="278"/>
      <c r="K166" s="278"/>
      <c r="L166" s="278"/>
      <c r="M166" s="278"/>
      <c r="N166" s="278"/>
      <c r="O166" s="279"/>
      <c r="P166" s="167">
        <v>0</v>
      </c>
      <c r="Q166" s="277"/>
      <c r="R166" s="280"/>
      <c r="S166" s="280"/>
      <c r="T166" s="281"/>
      <c r="U166" s="281"/>
      <c r="V166" s="281"/>
      <c r="W166" s="282"/>
      <c r="X166" s="278">
        <v>0</v>
      </c>
      <c r="Y166" s="283">
        <v>0</v>
      </c>
      <c r="Z166" s="284"/>
      <c r="AB166" s="277"/>
      <c r="AC166" s="278"/>
      <c r="AD166" s="278"/>
      <c r="AE166" s="278"/>
      <c r="AF166" s="278"/>
      <c r="AG166" s="278"/>
      <c r="AH166" s="278"/>
      <c r="AI166" s="278"/>
      <c r="AJ166" s="278"/>
      <c r="AK166" s="285"/>
      <c r="AL166" s="286"/>
      <c r="AM166" s="223">
        <v>0</v>
      </c>
      <c r="AN166" s="280"/>
      <c r="AO166" s="280"/>
      <c r="AP166" s="281"/>
      <c r="AQ166" s="281"/>
      <c r="AR166" s="281"/>
      <c r="AS166" s="282"/>
      <c r="AT166" s="183">
        <v>0</v>
      </c>
      <c r="AU166" s="169">
        <v>0</v>
      </c>
      <c r="AV166" s="287"/>
      <c r="AX166" s="288"/>
      <c r="AY166" s="289"/>
      <c r="AZ166" s="289"/>
      <c r="BA166" s="289"/>
      <c r="BB166" s="289"/>
      <c r="BC166" s="290"/>
      <c r="BE166" s="291"/>
      <c r="BF166" s="292"/>
      <c r="BG166" s="292"/>
      <c r="BH166" s="292"/>
      <c r="BI166" s="292"/>
      <c r="BJ166" s="292"/>
      <c r="BK166" s="292"/>
      <c r="BL166" s="292"/>
      <c r="BM166" s="292"/>
      <c r="BN166" s="293"/>
      <c r="BO166" s="294"/>
      <c r="BP166" s="295"/>
      <c r="BQ166" s="296"/>
      <c r="BR166" s="296"/>
      <c r="BS166" s="297"/>
      <c r="BT166" s="297"/>
      <c r="BU166" s="297"/>
      <c r="BV166" s="298"/>
      <c r="BW166" s="292">
        <v>0</v>
      </c>
      <c r="BX166" s="299">
        <v>0</v>
      </c>
      <c r="BY166" s="300"/>
      <c r="CA166" s="301">
        <v>0</v>
      </c>
      <c r="CB166" s="302">
        <v>0</v>
      </c>
      <c r="CC166" s="187"/>
      <c r="CD166" s="303">
        <v>0</v>
      </c>
      <c r="CE166" s="304">
        <v>0</v>
      </c>
      <c r="CF166" s="190"/>
      <c r="CG166" s="305">
        <v>0</v>
      </c>
      <c r="CH166" s="306">
        <v>0</v>
      </c>
      <c r="CI166" s="190"/>
      <c r="CJ166" s="307">
        <v>0</v>
      </c>
      <c r="CL166" s="236"/>
      <c r="CM166" s="237"/>
      <c r="CN166" s="238"/>
      <c r="CO166">
        <v>0</v>
      </c>
      <c r="CP166" s="308"/>
      <c r="CQ166" s="309"/>
      <c r="CR166" s="309"/>
      <c r="CS166" s="309"/>
      <c r="CT166" s="310"/>
      <c r="CU166" s="311">
        <v>0</v>
      </c>
      <c r="CW166" s="404"/>
      <c r="CX166" s="244">
        <v>0</v>
      </c>
      <c r="CY166" s="202">
        <v>0</v>
      </c>
      <c r="CZ166" s="315">
        <v>0</v>
      </c>
      <c r="DA166" s="204"/>
      <c r="DB166" s="312"/>
      <c r="DC166" s="313">
        <v>0</v>
      </c>
      <c r="DD166" s="314">
        <v>0</v>
      </c>
      <c r="DE166" s="316">
        <v>0</v>
      </c>
      <c r="DF166" s="190"/>
      <c r="DG166" s="312"/>
      <c r="DH166" s="202">
        <v>0</v>
      </c>
      <c r="DI166" s="314">
        <v>0</v>
      </c>
      <c r="DJ166" s="316">
        <v>0</v>
      </c>
      <c r="DK166" s="209"/>
      <c r="DL166" s="317"/>
      <c r="DM166" s="318"/>
      <c r="DN166" s="318"/>
      <c r="DO166" s="319"/>
      <c r="DR166" s="405">
        <v>0</v>
      </c>
      <c r="DS166" s="406">
        <v>0</v>
      </c>
      <c r="DT166" s="406"/>
      <c r="DU166" s="407"/>
      <c r="DV166" s="408"/>
      <c r="DW166" s="322">
        <v>0</v>
      </c>
      <c r="DX166" s="409">
        <v>0</v>
      </c>
      <c r="DY166" s="409"/>
      <c r="DZ166" s="410"/>
      <c r="EA166" s="408"/>
      <c r="EB166" s="411">
        <v>0</v>
      </c>
      <c r="EC166" s="412">
        <v>0</v>
      </c>
      <c r="ED166" s="412"/>
      <c r="EE166" s="413"/>
    </row>
    <row r="167" spans="1:135" ht="36.6" customHeight="1" thickTop="1" thickBot="1" x14ac:dyDescent="0.35">
      <c r="A167" s="459" t="s">
        <v>182</v>
      </c>
      <c r="B167" s="460">
        <v>43650</v>
      </c>
      <c r="C167" s="461"/>
      <c r="D167" s="461"/>
      <c r="E167" s="461"/>
      <c r="F167" s="327"/>
      <c r="G167" s="327"/>
      <c r="H167" s="327"/>
      <c r="I167" s="327"/>
      <c r="J167" s="327"/>
      <c r="K167" s="327"/>
      <c r="L167" s="327"/>
      <c r="M167" s="327"/>
      <c r="N167" s="327"/>
      <c r="O167" s="327"/>
      <c r="P167" s="329" t="s">
        <v>258</v>
      </c>
      <c r="Q167" s="330" t="s">
        <v>450</v>
      </c>
      <c r="R167" s="419" t="s">
        <v>451</v>
      </c>
      <c r="S167" s="330" t="s">
        <v>481</v>
      </c>
      <c r="T167" s="330" t="s">
        <v>482</v>
      </c>
      <c r="U167" s="330"/>
      <c r="V167" s="330"/>
      <c r="W167" s="330"/>
      <c r="X167" s="332" t="s">
        <v>259</v>
      </c>
      <c r="Y167" s="332" t="s">
        <v>260</v>
      </c>
      <c r="Z167" s="332" t="s">
        <v>261</v>
      </c>
      <c r="AA167" s="334"/>
      <c r="AB167" s="335"/>
      <c r="AC167" s="414"/>
      <c r="AD167" s="414"/>
      <c r="AE167" s="414"/>
      <c r="AF167" s="414"/>
      <c r="AG167" s="414"/>
      <c r="AH167" s="414"/>
      <c r="AI167" s="414"/>
      <c r="AJ167" s="414"/>
      <c r="AK167" s="414"/>
      <c r="AL167" s="327"/>
      <c r="AM167" s="333" t="s">
        <v>438</v>
      </c>
      <c r="AN167" s="330"/>
      <c r="AO167" s="330"/>
      <c r="AP167" s="330"/>
      <c r="AQ167" s="330"/>
      <c r="AR167" s="330"/>
      <c r="AS167" s="330"/>
      <c r="AT167" s="338" t="s">
        <v>259</v>
      </c>
      <c r="AU167" s="338" t="s">
        <v>260</v>
      </c>
      <c r="AV167" s="340" t="s">
        <v>261</v>
      </c>
      <c r="AX167" s="341">
        <v>0</v>
      </c>
      <c r="AY167" s="342">
        <v>0</v>
      </c>
      <c r="AZ167" s="342">
        <v>0</v>
      </c>
      <c r="BA167" s="342">
        <v>0</v>
      </c>
      <c r="BB167" s="342">
        <v>0</v>
      </c>
      <c r="BC167" s="343">
        <v>0</v>
      </c>
      <c r="BD167" s="334"/>
      <c r="BE167" s="335" t="s">
        <v>452</v>
      </c>
      <c r="BF167" s="344" t="s">
        <v>453</v>
      </c>
      <c r="BG167" s="344" t="s">
        <v>483</v>
      </c>
      <c r="BH167" s="344"/>
      <c r="BI167" s="344"/>
      <c r="BJ167" s="344"/>
      <c r="BK167" s="344"/>
      <c r="BL167" s="344"/>
      <c r="BM167" s="344"/>
      <c r="BN167" s="344"/>
      <c r="BO167" s="344"/>
      <c r="BP167" s="345" t="s">
        <v>454</v>
      </c>
      <c r="BQ167" s="346" t="s">
        <v>474</v>
      </c>
      <c r="BR167" s="346"/>
      <c r="BS167" s="346"/>
      <c r="BT167" s="346"/>
      <c r="BU167" s="346"/>
      <c r="BV167" s="346"/>
      <c r="BW167" s="347" t="s">
        <v>259</v>
      </c>
      <c r="BX167" s="347" t="s">
        <v>260</v>
      </c>
      <c r="BY167" s="347" t="s">
        <v>261</v>
      </c>
      <c r="CA167" s="348" t="s">
        <v>262</v>
      </c>
      <c r="CB167" s="415">
        <v>0</v>
      </c>
      <c r="CC167" s="416"/>
      <c r="CD167" s="417" t="s">
        <v>262</v>
      </c>
      <c r="CE167" s="418">
        <v>0</v>
      </c>
      <c r="CF167" s="416"/>
      <c r="CG167" s="417" t="s">
        <v>262</v>
      </c>
      <c r="CH167" s="418">
        <v>0</v>
      </c>
      <c r="CI167" s="350"/>
      <c r="CJ167" s="352">
        <v>41</v>
      </c>
      <c r="CL167" s="353"/>
      <c r="CM167" s="354"/>
      <c r="CN167" s="355"/>
      <c r="CP167" s="356"/>
      <c r="CQ167" s="357"/>
      <c r="CR167" s="357"/>
      <c r="CS167" s="357"/>
      <c r="CT167" s="357"/>
      <c r="CU167" s="358"/>
      <c r="CW167" s="359"/>
      <c r="CX167" s="648" t="s">
        <v>263</v>
      </c>
      <c r="CY167" s="648"/>
      <c r="CZ167" s="360">
        <v>0</v>
      </c>
      <c r="DA167" s="361"/>
      <c r="DB167" s="362"/>
      <c r="DC167" s="649" t="s">
        <v>263</v>
      </c>
      <c r="DD167" s="649"/>
      <c r="DE167" s="363">
        <v>0</v>
      </c>
      <c r="DF167" s="364"/>
      <c r="DG167" s="362"/>
      <c r="DH167" s="649" t="s">
        <v>263</v>
      </c>
      <c r="DI167" s="649"/>
      <c r="DJ167" s="363">
        <v>0</v>
      </c>
      <c r="DK167" s="365"/>
      <c r="DL167" s="366"/>
      <c r="DM167" s="367"/>
      <c r="DN167" s="367"/>
      <c r="DO167" s="368"/>
      <c r="DR167" s="369">
        <v>41</v>
      </c>
      <c r="DS167" s="370">
        <v>41</v>
      </c>
      <c r="DT167" s="370">
        <v>0</v>
      </c>
      <c r="DU167" s="371">
        <v>0</v>
      </c>
      <c r="DV167" s="72"/>
      <c r="DW167" s="372">
        <v>41</v>
      </c>
      <c r="DX167" s="373">
        <v>0</v>
      </c>
      <c r="DY167" s="373">
        <v>0</v>
      </c>
      <c r="DZ167" s="374">
        <v>0</v>
      </c>
      <c r="EA167" s="72"/>
      <c r="EB167" s="375">
        <v>41</v>
      </c>
      <c r="EC167" s="376">
        <v>41</v>
      </c>
      <c r="ED167" s="376">
        <v>0</v>
      </c>
      <c r="EE167" s="377">
        <v>0</v>
      </c>
    </row>
    <row r="168" spans="1:135" ht="15" customHeight="1" thickTop="1" thickBot="1" x14ac:dyDescent="0.35">
      <c r="A168" t="s">
        <v>306</v>
      </c>
      <c r="F168" s="378"/>
      <c r="G168" s="378"/>
      <c r="H168" s="378"/>
      <c r="I168" s="378"/>
      <c r="J168" s="378"/>
      <c r="K168" s="378"/>
      <c r="L168" s="378"/>
      <c r="M168" s="378"/>
      <c r="N168" s="378"/>
      <c r="O168" s="378"/>
      <c r="Q168" s="378"/>
      <c r="R168" s="378"/>
      <c r="S168" s="378"/>
      <c r="T168" s="378"/>
      <c r="U168" s="378"/>
      <c r="V168" s="378"/>
      <c r="W168" s="378"/>
      <c r="X168" s="378"/>
      <c r="Y168" s="378"/>
      <c r="Z168" s="378"/>
      <c r="AB168" s="378"/>
      <c r="AC168" s="378"/>
      <c r="AD168" s="378"/>
      <c r="AE168" s="378"/>
      <c r="AF168" s="378"/>
      <c r="AG168" s="378"/>
      <c r="AH168" s="378"/>
      <c r="AI168" s="378"/>
      <c r="AJ168" s="378"/>
      <c r="AK168" s="378"/>
      <c r="AM168" s="378"/>
      <c r="AN168" s="378"/>
      <c r="BE168" s="378"/>
      <c r="BF168" s="378"/>
      <c r="BG168" s="378"/>
      <c r="BH168" s="378"/>
      <c r="BI168" s="378"/>
      <c r="BJ168" s="378"/>
      <c r="BK168" s="378"/>
      <c r="BL168" s="378"/>
      <c r="BM168" s="378"/>
      <c r="BN168" s="378"/>
      <c r="BP168" s="378"/>
      <c r="BQ168" s="378"/>
      <c r="DR168" s="379"/>
      <c r="DS168" s="379"/>
      <c r="DT168" s="379"/>
      <c r="DU168" s="379"/>
      <c r="DV168" s="379"/>
      <c r="DW168" s="379"/>
      <c r="DX168" s="379"/>
      <c r="DY168" s="379"/>
      <c r="DZ168" s="379"/>
      <c r="EA168" s="379"/>
      <c r="EB168" s="379"/>
      <c r="EC168" s="379"/>
      <c r="ED168" s="379"/>
      <c r="EE168" s="379"/>
    </row>
    <row r="169" spans="1:135" ht="19.2" thickTop="1" thickBot="1" x14ac:dyDescent="0.35">
      <c r="A169" s="41" t="str">
        <f>+A113</f>
        <v>I.E LUIS LOPEZ DE MESA</v>
      </c>
      <c r="B169" s="438"/>
      <c r="C169" s="438"/>
      <c r="D169" s="439">
        <v>43606</v>
      </c>
      <c r="E169" s="440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3"/>
      <c r="R169" s="43"/>
      <c r="S169" s="44" t="s">
        <v>5</v>
      </c>
      <c r="T169" s="43"/>
      <c r="U169" s="43"/>
      <c r="V169" s="43"/>
      <c r="W169" s="45"/>
      <c r="X169" s="42"/>
      <c r="Y169" s="42"/>
      <c r="Z169" s="46"/>
      <c r="AA169" s="47"/>
      <c r="AB169" s="48"/>
      <c r="AC169" s="49"/>
      <c r="AD169" s="49"/>
      <c r="AE169" s="49"/>
      <c r="AF169" s="49"/>
      <c r="AG169" s="49"/>
      <c r="AH169" s="49"/>
      <c r="AI169" s="49"/>
      <c r="AJ169" s="49"/>
      <c r="AK169" s="49"/>
      <c r="AL169" s="49"/>
      <c r="AM169" s="583" t="s">
        <v>0</v>
      </c>
      <c r="AN169" s="584"/>
      <c r="AO169" s="584"/>
      <c r="AP169" s="584"/>
      <c r="AQ169" s="584"/>
      <c r="AR169" s="584"/>
      <c r="AS169" s="51"/>
      <c r="AT169" s="49"/>
      <c r="AU169" s="49"/>
      <c r="AV169" s="52"/>
      <c r="AW169" s="47"/>
      <c r="AX169" s="53"/>
      <c r="AY169" s="53"/>
      <c r="AZ169" s="53"/>
      <c r="BA169" s="53"/>
      <c r="BB169" s="53"/>
      <c r="BC169" s="53"/>
      <c r="BD169" s="47"/>
      <c r="BE169" s="54"/>
      <c r="BF169" s="55"/>
      <c r="BG169" s="55"/>
      <c r="BH169" s="55"/>
      <c r="BI169" s="55"/>
      <c r="BJ169" s="55"/>
      <c r="BK169" s="55"/>
      <c r="BL169" s="55"/>
      <c r="BM169" s="55"/>
      <c r="BN169" s="55"/>
      <c r="BO169" s="55"/>
      <c r="BP169" s="585" t="s">
        <v>1</v>
      </c>
      <c r="BQ169" s="585"/>
      <c r="BR169" s="585"/>
      <c r="BS169" s="585"/>
      <c r="BT169" s="585"/>
      <c r="BU169" s="56"/>
      <c r="BV169" s="57"/>
      <c r="BW169" s="55"/>
      <c r="BX169" s="55"/>
      <c r="BY169" s="58"/>
      <c r="BZ169" s="47"/>
      <c r="CA169" s="586" t="s">
        <v>231</v>
      </c>
      <c r="CB169" s="587"/>
      <c r="CC169" s="587"/>
      <c r="CD169" s="587"/>
      <c r="CE169" s="587"/>
      <c r="CF169" s="587"/>
      <c r="CG169" s="587"/>
      <c r="CH169" s="587"/>
      <c r="CI169" s="587"/>
      <c r="CJ169" s="588"/>
      <c r="CK169" s="47"/>
      <c r="CL169" s="47"/>
      <c r="CM169" s="47"/>
      <c r="CN169" s="47"/>
      <c r="CO169" s="47"/>
      <c r="CP169" s="589" t="s">
        <v>2</v>
      </c>
      <c r="CQ169" s="590"/>
      <c r="CR169" s="590"/>
      <c r="CS169" s="590"/>
      <c r="CT169" s="590"/>
      <c r="CU169" s="591"/>
      <c r="CV169" s="47"/>
      <c r="CW169" s="592" t="s">
        <v>232</v>
      </c>
      <c r="CX169" s="593"/>
      <c r="CY169" s="593"/>
      <c r="CZ169" s="593"/>
      <c r="DA169" s="593"/>
      <c r="DB169" s="593"/>
      <c r="DC169" s="593"/>
      <c r="DD169" s="593"/>
      <c r="DE169" s="593"/>
      <c r="DF169" s="593"/>
      <c r="DG169" s="593"/>
      <c r="DH169" s="593"/>
      <c r="DI169" s="593"/>
      <c r="DJ169" s="593"/>
      <c r="DK169" s="593"/>
      <c r="DL169" s="593"/>
      <c r="DM169" s="593"/>
      <c r="DN169" s="593"/>
      <c r="DO169" s="594"/>
      <c r="DP169" s="47"/>
      <c r="DQ169" s="47"/>
      <c r="DR169" s="550" t="s">
        <v>3</v>
      </c>
      <c r="DS169" s="551"/>
      <c r="DT169" s="551"/>
      <c r="DU169" s="551"/>
      <c r="DV169" s="551"/>
      <c r="DW169" s="551"/>
      <c r="DX169" s="551"/>
      <c r="DY169" s="551"/>
      <c r="DZ169" s="551"/>
      <c r="EA169" s="551"/>
      <c r="EB169" s="551"/>
      <c r="EC169" s="551"/>
      <c r="ED169" s="551"/>
      <c r="EE169" s="552"/>
    </row>
    <row r="170" spans="1:135" ht="16.8" customHeight="1" thickTop="1" thickBot="1" x14ac:dyDescent="0.35">
      <c r="A170" s="441" t="str">
        <f>+A114</f>
        <v>año</v>
      </c>
      <c r="B170" s="442">
        <v>2019</v>
      </c>
      <c r="C170" s="443" t="s">
        <v>4</v>
      </c>
      <c r="D170" s="19" t="s">
        <v>5</v>
      </c>
      <c r="E170" s="444"/>
      <c r="F170" s="553" t="s">
        <v>6</v>
      </c>
      <c r="G170" s="553"/>
      <c r="H170" s="553"/>
      <c r="I170" s="553"/>
      <c r="J170" s="553"/>
      <c r="K170" s="553"/>
      <c r="L170" s="553"/>
      <c r="M170" s="553"/>
      <c r="N170" s="553"/>
      <c r="O170" s="553"/>
      <c r="P170" s="59">
        <v>1</v>
      </c>
      <c r="Q170" s="554" t="s">
        <v>7</v>
      </c>
      <c r="R170" s="555"/>
      <c r="S170" s="555"/>
      <c r="T170" s="555"/>
      <c r="U170" s="555"/>
      <c r="V170" s="555"/>
      <c r="W170" s="60">
        <v>2</v>
      </c>
      <c r="X170" s="556" t="s">
        <v>8</v>
      </c>
      <c r="Y170" s="557"/>
      <c r="Z170" s="558"/>
      <c r="AA170" s="47"/>
      <c r="AB170" s="559" t="s">
        <v>6</v>
      </c>
      <c r="AC170" s="560"/>
      <c r="AD170" s="560"/>
      <c r="AE170" s="560"/>
      <c r="AF170" s="560"/>
      <c r="AG170" s="560"/>
      <c r="AH170" s="560"/>
      <c r="AI170" s="560"/>
      <c r="AJ170" s="560"/>
      <c r="AK170" s="560"/>
      <c r="AL170" s="61">
        <v>2</v>
      </c>
      <c r="AM170" s="561" t="s">
        <v>7</v>
      </c>
      <c r="AN170" s="562"/>
      <c r="AO170" s="562"/>
      <c r="AP170" s="562"/>
      <c r="AQ170" s="562"/>
      <c r="AR170" s="562"/>
      <c r="AS170" s="62">
        <v>1</v>
      </c>
      <c r="AT170" s="563" t="s">
        <v>8</v>
      </c>
      <c r="AU170" s="564"/>
      <c r="AV170" s="565"/>
      <c r="AW170" s="47"/>
      <c r="AX170" s="566" t="s">
        <v>233</v>
      </c>
      <c r="AY170" s="567"/>
      <c r="AZ170" s="567"/>
      <c r="BA170" s="567"/>
      <c r="BB170" s="568"/>
      <c r="BC170" s="63">
        <v>1</v>
      </c>
      <c r="BD170" s="47"/>
      <c r="BE170" s="569" t="s">
        <v>6</v>
      </c>
      <c r="BF170" s="570"/>
      <c r="BG170" s="570"/>
      <c r="BH170" s="570"/>
      <c r="BI170" s="570"/>
      <c r="BJ170" s="570"/>
      <c r="BK170" s="570"/>
      <c r="BL170" s="570"/>
      <c r="BM170" s="570"/>
      <c r="BN170" s="570"/>
      <c r="BO170" s="64">
        <v>2</v>
      </c>
      <c r="BP170" s="571" t="s">
        <v>7</v>
      </c>
      <c r="BQ170" s="572"/>
      <c r="BR170" s="572"/>
      <c r="BS170" s="572"/>
      <c r="BT170" s="572"/>
      <c r="BU170" s="572"/>
      <c r="BV170" s="65">
        <v>1</v>
      </c>
      <c r="BW170" s="573" t="s">
        <v>8</v>
      </c>
      <c r="BX170" s="574"/>
      <c r="BY170" s="575"/>
      <c r="BZ170" s="47"/>
      <c r="CA170" s="576" t="s">
        <v>234</v>
      </c>
      <c r="CB170" s="577"/>
      <c r="CC170" s="66"/>
      <c r="CD170" s="640" t="s">
        <v>235</v>
      </c>
      <c r="CE170" s="641"/>
      <c r="CF170" s="66"/>
      <c r="CG170" s="642" t="s">
        <v>236</v>
      </c>
      <c r="CH170" s="643"/>
      <c r="CI170" s="66"/>
      <c r="CJ170" s="578" t="s">
        <v>237</v>
      </c>
      <c r="CK170" s="47"/>
      <c r="CL170" s="580" t="s">
        <v>464</v>
      </c>
      <c r="CM170" s="581"/>
      <c r="CN170" s="582"/>
      <c r="CO170" s="47" t="s">
        <v>465</v>
      </c>
      <c r="CP170" s="604" t="s">
        <v>239</v>
      </c>
      <c r="CQ170" s="605"/>
      <c r="CR170" s="605"/>
      <c r="CS170" s="605"/>
      <c r="CT170" s="605"/>
      <c r="CU170" s="606"/>
      <c r="CV170" s="47"/>
      <c r="CW170" s="607" t="s">
        <v>240</v>
      </c>
      <c r="CX170" s="608"/>
      <c r="CY170" s="608"/>
      <c r="CZ170" s="380"/>
      <c r="DA170" s="71"/>
      <c r="DB170" s="609" t="s">
        <v>241</v>
      </c>
      <c r="DC170" s="610"/>
      <c r="DD170" s="610"/>
      <c r="DE170" s="381"/>
      <c r="DF170" s="71"/>
      <c r="DG170" s="611" t="s">
        <v>242</v>
      </c>
      <c r="DH170" s="612"/>
      <c r="DI170" s="612"/>
      <c r="DJ170" s="382"/>
      <c r="DK170" s="71"/>
      <c r="DL170" s="613" t="s">
        <v>243</v>
      </c>
      <c r="DM170" s="614"/>
      <c r="DN170" s="614"/>
      <c r="DO170" s="615"/>
      <c r="DP170" s="47"/>
      <c r="DQ170" s="47"/>
      <c r="DR170" s="595" t="s">
        <v>5</v>
      </c>
      <c r="DS170" s="596"/>
      <c r="DT170" s="596"/>
      <c r="DU170" s="597"/>
      <c r="DV170" s="72"/>
      <c r="DW170" s="598" t="s">
        <v>0</v>
      </c>
      <c r="DX170" s="599"/>
      <c r="DY170" s="599"/>
      <c r="DZ170" s="600"/>
      <c r="EA170" s="72"/>
      <c r="EB170" s="601" t="s">
        <v>1</v>
      </c>
      <c r="EC170" s="602"/>
      <c r="ED170" s="602"/>
      <c r="EE170" s="603"/>
    </row>
    <row r="171" spans="1:135" ht="18.600000000000001" thickTop="1" thickBot="1" x14ac:dyDescent="0.4">
      <c r="A171" s="462" t="s">
        <v>380</v>
      </c>
      <c r="B171" s="446" t="s">
        <v>9</v>
      </c>
      <c r="C171" s="447">
        <v>704</v>
      </c>
      <c r="D171" s="448" t="s">
        <v>10</v>
      </c>
      <c r="E171" s="449" t="s">
        <v>16</v>
      </c>
      <c r="F171" s="547">
        <v>0.3</v>
      </c>
      <c r="G171" s="617"/>
      <c r="H171" s="618" t="s">
        <v>244</v>
      </c>
      <c r="I171" s="618"/>
      <c r="J171" s="618"/>
      <c r="K171" s="618"/>
      <c r="L171" s="618"/>
      <c r="M171" s="618"/>
      <c r="N171" s="618"/>
      <c r="O171" s="619"/>
      <c r="P171" s="73">
        <v>0.2</v>
      </c>
      <c r="Q171" s="549">
        <v>0.3</v>
      </c>
      <c r="R171" s="621"/>
      <c r="S171" s="622" t="s">
        <v>245</v>
      </c>
      <c r="T171" s="622"/>
      <c r="U171" s="622"/>
      <c r="V171" s="622"/>
      <c r="W171" s="623"/>
      <c r="X171" s="74">
        <v>0.1</v>
      </c>
      <c r="Y171" s="75">
        <v>0.05</v>
      </c>
      <c r="Z171" s="76">
        <v>0.05</v>
      </c>
      <c r="AA171" s="47"/>
      <c r="AB171" s="624">
        <v>0.4</v>
      </c>
      <c r="AC171" s="622"/>
      <c r="AD171" s="625" t="s">
        <v>244</v>
      </c>
      <c r="AE171" s="625"/>
      <c r="AF171" s="625"/>
      <c r="AG171" s="625"/>
      <c r="AH171" s="625"/>
      <c r="AI171" s="625"/>
      <c r="AJ171" s="625"/>
      <c r="AK171" s="625"/>
      <c r="AL171" s="626"/>
      <c r="AM171" s="620">
        <v>0.4</v>
      </c>
      <c r="AN171" s="621"/>
      <c r="AO171" s="622" t="s">
        <v>245</v>
      </c>
      <c r="AP171" s="622"/>
      <c r="AQ171" s="622"/>
      <c r="AR171" s="622"/>
      <c r="AS171" s="623"/>
      <c r="AT171" s="74">
        <v>0.1</v>
      </c>
      <c r="AU171" s="75">
        <v>0.05</v>
      </c>
      <c r="AV171" s="77">
        <v>0.05</v>
      </c>
      <c r="AW171" s="47"/>
      <c r="AX171" s="78">
        <v>1</v>
      </c>
      <c r="AY171" s="79">
        <v>0</v>
      </c>
      <c r="AZ171" s="79">
        <v>0</v>
      </c>
      <c r="BA171" s="79">
        <v>0</v>
      </c>
      <c r="BB171" s="79">
        <v>0</v>
      </c>
      <c r="BC171" s="80">
        <v>0</v>
      </c>
      <c r="BD171" s="47"/>
      <c r="BE171" s="627">
        <v>0.4</v>
      </c>
      <c r="BF171" s="622"/>
      <c r="BG171" s="625" t="s">
        <v>244</v>
      </c>
      <c r="BH171" s="625"/>
      <c r="BI171" s="625"/>
      <c r="BJ171" s="625"/>
      <c r="BK171" s="625"/>
      <c r="BL171" s="625"/>
      <c r="BM171" s="625"/>
      <c r="BN171" s="625"/>
      <c r="BO171" s="626"/>
      <c r="BP171" s="620">
        <v>0.4</v>
      </c>
      <c r="BQ171" s="621"/>
      <c r="BR171" s="622" t="s">
        <v>245</v>
      </c>
      <c r="BS171" s="622"/>
      <c r="BT171" s="622"/>
      <c r="BU171" s="622"/>
      <c r="BV171" s="623"/>
      <c r="BW171" s="74">
        <v>0.1</v>
      </c>
      <c r="BX171" s="75">
        <v>0.05</v>
      </c>
      <c r="BY171" s="81">
        <v>0.05</v>
      </c>
      <c r="BZ171" s="47"/>
      <c r="CA171" s="638">
        <v>1</v>
      </c>
      <c r="CB171" s="639"/>
      <c r="CC171" s="82"/>
      <c r="CD171" s="628">
        <v>1</v>
      </c>
      <c r="CE171" s="629"/>
      <c r="CF171" s="82"/>
      <c r="CG171" s="630">
        <v>1</v>
      </c>
      <c r="CH171" s="631"/>
      <c r="CI171" s="82"/>
      <c r="CJ171" s="579"/>
      <c r="CK171" s="47"/>
      <c r="CL171" s="83">
        <v>1</v>
      </c>
      <c r="CM171" s="84">
        <v>0</v>
      </c>
      <c r="CN171" s="85">
        <v>1</v>
      </c>
      <c r="CO171" s="47"/>
      <c r="CP171" s="86" t="s">
        <v>13</v>
      </c>
      <c r="CQ171" s="87" t="s">
        <v>14</v>
      </c>
      <c r="CR171" s="88" t="s">
        <v>15</v>
      </c>
      <c r="CS171" s="89"/>
      <c r="CT171" s="89"/>
      <c r="CU171" s="90"/>
      <c r="CV171" s="47"/>
      <c r="CW171" s="91">
        <v>0.3</v>
      </c>
      <c r="CX171" s="92">
        <v>0.5</v>
      </c>
      <c r="CY171" s="92">
        <v>0.2</v>
      </c>
      <c r="CZ171" s="93">
        <v>1</v>
      </c>
      <c r="DA171" s="94"/>
      <c r="DB171" s="91">
        <v>0.3</v>
      </c>
      <c r="DC171" s="92">
        <v>0.5</v>
      </c>
      <c r="DD171" s="92">
        <v>0.2</v>
      </c>
      <c r="DE171" s="93">
        <v>1</v>
      </c>
      <c r="DF171" s="94"/>
      <c r="DG171" s="91">
        <v>0.3</v>
      </c>
      <c r="DH171" s="92">
        <v>0.5</v>
      </c>
      <c r="DI171" s="92">
        <v>0.2</v>
      </c>
      <c r="DJ171" s="93">
        <v>1</v>
      </c>
      <c r="DK171" s="94"/>
      <c r="DL171" s="95">
        <v>20</v>
      </c>
      <c r="DM171" s="96">
        <v>20</v>
      </c>
      <c r="DN171" s="96">
        <v>20</v>
      </c>
      <c r="DO171" s="97">
        <v>20</v>
      </c>
      <c r="DP171" s="47"/>
      <c r="DQ171" s="47"/>
      <c r="DR171" s="98" t="s">
        <v>246</v>
      </c>
      <c r="DS171" s="99" t="s">
        <v>247</v>
      </c>
      <c r="DT171" s="100" t="s">
        <v>248</v>
      </c>
      <c r="DU171" s="101" t="s">
        <v>249</v>
      </c>
      <c r="DV171" s="72"/>
      <c r="DW171" s="102" t="s">
        <v>246</v>
      </c>
      <c r="DX171" s="103" t="s">
        <v>247</v>
      </c>
      <c r="DY171" s="104" t="s">
        <v>248</v>
      </c>
      <c r="DZ171" s="105" t="s">
        <v>249</v>
      </c>
      <c r="EA171" s="106"/>
      <c r="EB171" s="107" t="s">
        <v>246</v>
      </c>
      <c r="EC171" s="108" t="s">
        <v>247</v>
      </c>
      <c r="ED171" s="109" t="s">
        <v>248</v>
      </c>
      <c r="EE171" s="110" t="s">
        <v>249</v>
      </c>
    </row>
    <row r="172" spans="1:135" ht="26.4" customHeight="1" thickTop="1" thickBot="1" x14ac:dyDescent="0.4">
      <c r="A172" s="450" t="s">
        <v>183</v>
      </c>
      <c r="B172" s="451" t="s">
        <v>19</v>
      </c>
      <c r="C172" s="452"/>
      <c r="D172" s="451" t="s">
        <v>20</v>
      </c>
      <c r="E172" s="453"/>
      <c r="F172" s="111">
        <v>1</v>
      </c>
      <c r="G172" s="112">
        <v>0</v>
      </c>
      <c r="H172" s="112">
        <v>0</v>
      </c>
      <c r="I172" s="112">
        <v>0</v>
      </c>
      <c r="J172" s="112">
        <v>0</v>
      </c>
      <c r="K172" s="112">
        <v>0</v>
      </c>
      <c r="L172" s="112">
        <v>0</v>
      </c>
      <c r="M172" s="112">
        <v>0</v>
      </c>
      <c r="N172" s="112">
        <v>0</v>
      </c>
      <c r="O172" s="113">
        <v>0</v>
      </c>
      <c r="P172" s="114">
        <v>0</v>
      </c>
      <c r="Q172" s="115">
        <v>12</v>
      </c>
      <c r="R172" s="116">
        <v>13</v>
      </c>
      <c r="S172" s="116">
        <v>0</v>
      </c>
      <c r="T172" s="116">
        <v>0</v>
      </c>
      <c r="U172" s="116">
        <v>0</v>
      </c>
      <c r="V172" s="116">
        <v>0</v>
      </c>
      <c r="W172" s="116">
        <v>0</v>
      </c>
      <c r="X172" s="114">
        <v>19</v>
      </c>
      <c r="Y172" s="112">
        <v>0</v>
      </c>
      <c r="Z172" s="117">
        <v>0</v>
      </c>
      <c r="AA172" s="47"/>
      <c r="AB172" s="118">
        <v>1</v>
      </c>
      <c r="AC172" s="119">
        <v>2</v>
      </c>
      <c r="AD172" s="119">
        <v>0</v>
      </c>
      <c r="AE172" s="119">
        <v>0</v>
      </c>
      <c r="AF172" s="119">
        <v>0</v>
      </c>
      <c r="AG172" s="119">
        <v>0</v>
      </c>
      <c r="AH172" s="119">
        <v>0</v>
      </c>
      <c r="AI172" s="119">
        <v>0</v>
      </c>
      <c r="AJ172" s="119">
        <v>0</v>
      </c>
      <c r="AK172" s="120">
        <v>0</v>
      </c>
      <c r="AL172" s="121">
        <v>0</v>
      </c>
      <c r="AM172" s="122">
        <v>0</v>
      </c>
      <c r="AN172" s="123">
        <v>0</v>
      </c>
      <c r="AO172" s="123">
        <v>0</v>
      </c>
      <c r="AP172" s="123">
        <v>0</v>
      </c>
      <c r="AQ172" s="123">
        <v>0</v>
      </c>
      <c r="AR172" s="123">
        <v>0</v>
      </c>
      <c r="AS172" s="124">
        <v>0</v>
      </c>
      <c r="AT172" s="125">
        <v>0</v>
      </c>
      <c r="AU172" s="126">
        <v>0</v>
      </c>
      <c r="AV172" s="127">
        <v>0</v>
      </c>
      <c r="AW172" s="47"/>
      <c r="AX172" s="128">
        <v>0</v>
      </c>
      <c r="AY172" s="129">
        <v>0</v>
      </c>
      <c r="AZ172" s="129">
        <v>0</v>
      </c>
      <c r="BA172" s="129">
        <v>0</v>
      </c>
      <c r="BB172" s="129">
        <v>0</v>
      </c>
      <c r="BC172" s="130">
        <v>0</v>
      </c>
      <c r="BD172" s="47"/>
      <c r="BE172" s="131">
        <v>1</v>
      </c>
      <c r="BF172" s="132">
        <v>2</v>
      </c>
      <c r="BG172" s="132">
        <v>0</v>
      </c>
      <c r="BH172" s="132">
        <v>0</v>
      </c>
      <c r="BI172" s="132">
        <v>0</v>
      </c>
      <c r="BJ172" s="132">
        <v>0</v>
      </c>
      <c r="BK172" s="132">
        <v>0</v>
      </c>
      <c r="BL172" s="132">
        <v>0</v>
      </c>
      <c r="BM172" s="132">
        <v>0</v>
      </c>
      <c r="BN172" s="133">
        <v>0</v>
      </c>
      <c r="BO172" s="134">
        <v>0</v>
      </c>
      <c r="BP172" s="135">
        <v>12</v>
      </c>
      <c r="BQ172" s="136">
        <v>0</v>
      </c>
      <c r="BR172" s="136">
        <v>0</v>
      </c>
      <c r="BS172" s="136">
        <v>0</v>
      </c>
      <c r="BT172" s="136">
        <v>0</v>
      </c>
      <c r="BU172" s="136">
        <v>0</v>
      </c>
      <c r="BV172" s="137">
        <v>0</v>
      </c>
      <c r="BW172" s="138">
        <v>19</v>
      </c>
      <c r="BX172" s="132">
        <v>0</v>
      </c>
      <c r="BY172" s="139">
        <v>0</v>
      </c>
      <c r="BZ172" s="47"/>
      <c r="CA172" s="632">
        <v>0.6</v>
      </c>
      <c r="CB172" s="633"/>
      <c r="CC172" s="140"/>
      <c r="CD172" s="634">
        <v>0.2</v>
      </c>
      <c r="CE172" s="635"/>
      <c r="CF172" s="140"/>
      <c r="CG172" s="636">
        <v>0.2</v>
      </c>
      <c r="CH172" s="637"/>
      <c r="CI172" s="72"/>
      <c r="CJ172" s="141">
        <v>1</v>
      </c>
      <c r="CK172" s="47"/>
      <c r="CL172" s="142" t="s">
        <v>13</v>
      </c>
      <c r="CM172" s="143" t="s">
        <v>14</v>
      </c>
      <c r="CN172" s="144" t="s">
        <v>15</v>
      </c>
      <c r="CO172" s="47"/>
      <c r="CP172" s="145">
        <v>1</v>
      </c>
      <c r="CQ172" s="146">
        <v>2</v>
      </c>
      <c r="CR172" s="146">
        <v>3</v>
      </c>
      <c r="CS172" s="146">
        <v>4</v>
      </c>
      <c r="CT172" s="147">
        <v>5</v>
      </c>
      <c r="CU172" s="148" t="s">
        <v>250</v>
      </c>
      <c r="CV172" s="47"/>
      <c r="CW172" s="149" t="s">
        <v>251</v>
      </c>
      <c r="CX172" s="150" t="s">
        <v>12</v>
      </c>
      <c r="CY172" s="150" t="s">
        <v>252</v>
      </c>
      <c r="CZ172" s="151" t="s">
        <v>253</v>
      </c>
      <c r="DA172" s="152"/>
      <c r="DB172" s="149" t="s">
        <v>251</v>
      </c>
      <c r="DC172" s="150" t="s">
        <v>12</v>
      </c>
      <c r="DD172" s="150" t="s">
        <v>252</v>
      </c>
      <c r="DE172" s="151" t="s">
        <v>253</v>
      </c>
      <c r="DF172" s="152"/>
      <c r="DG172" s="149" t="s">
        <v>251</v>
      </c>
      <c r="DH172" s="150" t="s">
        <v>12</v>
      </c>
      <c r="DI172" s="150" t="s">
        <v>252</v>
      </c>
      <c r="DJ172" s="151" t="s">
        <v>253</v>
      </c>
      <c r="DK172" s="152"/>
      <c r="DL172" s="153" t="s">
        <v>254</v>
      </c>
      <c r="DM172" s="154" t="s">
        <v>255</v>
      </c>
      <c r="DN172" s="154" t="s">
        <v>256</v>
      </c>
      <c r="DO172" s="154" t="s">
        <v>257</v>
      </c>
      <c r="DP172" s="47"/>
      <c r="DQ172" s="47"/>
      <c r="DR172" s="383" t="s">
        <v>250</v>
      </c>
      <c r="DS172" s="384" t="s">
        <v>250</v>
      </c>
      <c r="DT172" s="384" t="s">
        <v>250</v>
      </c>
      <c r="DU172" s="385" t="s">
        <v>250</v>
      </c>
      <c r="DV172" s="72"/>
      <c r="DW172" s="158" t="s">
        <v>250</v>
      </c>
      <c r="DX172" s="159" t="s">
        <v>250</v>
      </c>
      <c r="DY172" s="159" t="s">
        <v>250</v>
      </c>
      <c r="DZ172" s="160" t="s">
        <v>250</v>
      </c>
      <c r="EA172" s="72"/>
      <c r="EB172" s="386" t="s">
        <v>250</v>
      </c>
      <c r="EC172" s="387" t="s">
        <v>250</v>
      </c>
      <c r="ED172" s="387" t="s">
        <v>250</v>
      </c>
      <c r="EE172" s="388" t="s">
        <v>250</v>
      </c>
    </row>
    <row r="173" spans="1:135" ht="16.2" thickTop="1" x14ac:dyDescent="0.3">
      <c r="A173" s="20">
        <f>+C171*100+1</f>
        <v>70401</v>
      </c>
      <c r="B173" s="454" t="s">
        <v>95</v>
      </c>
      <c r="C173" s="455" t="s">
        <v>381</v>
      </c>
      <c r="D173" s="455" t="s">
        <v>113</v>
      </c>
      <c r="E173" s="455">
        <v>0</v>
      </c>
      <c r="F173" s="164">
        <v>1</v>
      </c>
      <c r="G173" s="165">
        <v>1</v>
      </c>
      <c r="H173" s="165">
        <v>1</v>
      </c>
      <c r="I173" s="165">
        <v>3</v>
      </c>
      <c r="J173" s="165"/>
      <c r="K173" s="165"/>
      <c r="L173" s="165"/>
      <c r="M173" s="165"/>
      <c r="N173" s="165"/>
      <c r="O173" s="166"/>
      <c r="P173" s="167">
        <v>0</v>
      </c>
      <c r="Q173" s="164">
        <v>1</v>
      </c>
      <c r="R173" s="168">
        <v>1</v>
      </c>
      <c r="S173" s="168">
        <v>1</v>
      </c>
      <c r="T173" s="168">
        <v>1</v>
      </c>
      <c r="U173" s="168"/>
      <c r="V173" s="168"/>
      <c r="W173" s="166"/>
      <c r="X173" s="165">
        <v>5</v>
      </c>
      <c r="Y173" s="169">
        <v>0</v>
      </c>
      <c r="Z173" s="170"/>
      <c r="AB173" s="164">
        <v>1</v>
      </c>
      <c r="AC173" s="165">
        <v>1</v>
      </c>
      <c r="AD173" s="165"/>
      <c r="AE173" s="165"/>
      <c r="AF173" s="165"/>
      <c r="AG173" s="165"/>
      <c r="AH173" s="165"/>
      <c r="AI173" s="165"/>
      <c r="AJ173" s="165"/>
      <c r="AK173" s="171"/>
      <c r="AL173" s="172"/>
      <c r="AM173" s="164">
        <v>1</v>
      </c>
      <c r="AN173" s="168"/>
      <c r="AO173" s="168"/>
      <c r="AP173" s="168"/>
      <c r="AQ173" s="168"/>
      <c r="AR173" s="168"/>
      <c r="AS173" s="166"/>
      <c r="AT173" s="165">
        <v>5</v>
      </c>
      <c r="AU173" s="169">
        <v>0</v>
      </c>
      <c r="AV173" s="173"/>
      <c r="AX173" s="174"/>
      <c r="AY173" s="175"/>
      <c r="AZ173" s="175"/>
      <c r="BA173" s="175"/>
      <c r="BB173" s="175"/>
      <c r="BC173" s="176"/>
      <c r="BE173" s="177">
        <v>1</v>
      </c>
      <c r="BF173" s="178">
        <v>2.5</v>
      </c>
      <c r="BG173" s="178"/>
      <c r="BH173" s="178"/>
      <c r="BI173" s="178"/>
      <c r="BJ173" s="178"/>
      <c r="BK173" s="178"/>
      <c r="BL173" s="178"/>
      <c r="BM173" s="178"/>
      <c r="BN173" s="179"/>
      <c r="BO173" s="172"/>
      <c r="BP173" s="180">
        <v>1</v>
      </c>
      <c r="BQ173" s="181"/>
      <c r="BR173" s="181"/>
      <c r="BS173" s="181"/>
      <c r="BT173" s="181"/>
      <c r="BU173" s="181"/>
      <c r="BV173" s="182"/>
      <c r="BW173" s="183">
        <v>5</v>
      </c>
      <c r="BX173" s="169">
        <v>0</v>
      </c>
      <c r="BY173" s="184"/>
      <c r="CA173" s="185">
        <v>1.6</v>
      </c>
      <c r="CB173" s="186" t="s">
        <v>426</v>
      </c>
      <c r="CC173" s="187"/>
      <c r="CD173" s="188">
        <v>1.3</v>
      </c>
      <c r="CE173" s="189" t="s">
        <v>426</v>
      </c>
      <c r="CF173" s="190"/>
      <c r="CG173" s="191">
        <v>1.6</v>
      </c>
      <c r="CH173" s="192" t="s">
        <v>426</v>
      </c>
      <c r="CI173" s="190"/>
      <c r="CJ173" s="193">
        <v>1.6</v>
      </c>
      <c r="CL173" s="194">
        <v>0.1</v>
      </c>
      <c r="CM173" s="195">
        <v>0.1</v>
      </c>
      <c r="CN173" s="196">
        <v>0.1</v>
      </c>
      <c r="CO173">
        <v>0</v>
      </c>
      <c r="CP173" s="197"/>
      <c r="CQ173" s="198"/>
      <c r="CR173" s="198"/>
      <c r="CS173" s="198"/>
      <c r="CT173" s="199"/>
      <c r="CU173" s="200">
        <v>0</v>
      </c>
      <c r="CW173" s="201"/>
      <c r="CX173" s="202">
        <v>0</v>
      </c>
      <c r="CY173" s="202">
        <v>0</v>
      </c>
      <c r="CZ173" s="203">
        <v>0</v>
      </c>
      <c r="DA173" s="204"/>
      <c r="DB173" s="205"/>
      <c r="DC173" s="206">
        <v>0</v>
      </c>
      <c r="DD173" s="206">
        <v>0</v>
      </c>
      <c r="DE173" s="207">
        <v>0</v>
      </c>
      <c r="DF173" s="190"/>
      <c r="DG173" s="201"/>
      <c r="DH173" s="202">
        <v>0</v>
      </c>
      <c r="DI173" s="202">
        <v>0</v>
      </c>
      <c r="DJ173" s="208">
        <v>0</v>
      </c>
      <c r="DK173" s="209"/>
      <c r="DL173" s="210"/>
      <c r="DM173" s="211"/>
      <c r="DN173" s="211"/>
      <c r="DO173" s="212"/>
      <c r="DR173" s="213">
        <v>2.1</v>
      </c>
      <c r="DS173" s="389">
        <v>1.6</v>
      </c>
      <c r="DT173" s="389"/>
      <c r="DU173" s="390"/>
      <c r="DV173" s="391"/>
      <c r="DW173" s="217">
        <v>1.4</v>
      </c>
      <c r="DX173" s="392">
        <v>1.3</v>
      </c>
      <c r="DY173" s="392"/>
      <c r="DZ173" s="393"/>
      <c r="EA173" s="391"/>
      <c r="EB173" s="394">
        <v>1.4</v>
      </c>
      <c r="EC173" s="395">
        <v>1.6</v>
      </c>
      <c r="ED173" s="395"/>
      <c r="EE173" s="396"/>
    </row>
    <row r="174" spans="1:135" x14ac:dyDescent="0.3">
      <c r="A174" s="20">
        <f>+A173+1</f>
        <v>70402</v>
      </c>
      <c r="B174" s="456" t="s">
        <v>382</v>
      </c>
      <c r="C174" s="457" t="s">
        <v>157</v>
      </c>
      <c r="D174" s="457" t="s">
        <v>81</v>
      </c>
      <c r="E174" s="457">
        <v>0</v>
      </c>
      <c r="F174" s="223">
        <v>5</v>
      </c>
      <c r="G174" s="183">
        <v>1</v>
      </c>
      <c r="H174" s="183">
        <v>1</v>
      </c>
      <c r="I174" s="183">
        <v>2</v>
      </c>
      <c r="J174" s="183"/>
      <c r="K174" s="183"/>
      <c r="L174" s="183"/>
      <c r="M174" s="183"/>
      <c r="N174" s="183"/>
      <c r="O174" s="224"/>
      <c r="P174" s="167">
        <v>0</v>
      </c>
      <c r="Q174" s="223">
        <v>1</v>
      </c>
      <c r="R174" s="225">
        <v>1</v>
      </c>
      <c r="S174" s="225">
        <v>1</v>
      </c>
      <c r="T174" s="168">
        <v>1</v>
      </c>
      <c r="U174" s="168"/>
      <c r="V174" s="168"/>
      <c r="W174" s="166"/>
      <c r="X174" s="183">
        <v>5</v>
      </c>
      <c r="Y174" s="169">
        <v>0</v>
      </c>
      <c r="Z174" s="170"/>
      <c r="AB174" s="223">
        <v>1</v>
      </c>
      <c r="AC174" s="183">
        <v>1</v>
      </c>
      <c r="AD174" s="183"/>
      <c r="AE174" s="183"/>
      <c r="AF174" s="183"/>
      <c r="AG174" s="183"/>
      <c r="AH174" s="183"/>
      <c r="AI174" s="183"/>
      <c r="AJ174" s="183"/>
      <c r="AK174" s="226"/>
      <c r="AL174" s="227"/>
      <c r="AM174" s="223">
        <v>1</v>
      </c>
      <c r="AN174" s="225"/>
      <c r="AO174" s="225"/>
      <c r="AP174" s="168"/>
      <c r="AQ174" s="168"/>
      <c r="AR174" s="168"/>
      <c r="AS174" s="166"/>
      <c r="AT174" s="183">
        <v>5</v>
      </c>
      <c r="AU174" s="169">
        <v>0</v>
      </c>
      <c r="AV174" s="173"/>
      <c r="AX174" s="228"/>
      <c r="AY174" s="229"/>
      <c r="AZ174" s="229"/>
      <c r="BA174" s="229"/>
      <c r="BB174" s="229"/>
      <c r="BC174" s="230"/>
      <c r="BE174" s="231">
        <v>1</v>
      </c>
      <c r="BF174" s="183">
        <v>1</v>
      </c>
      <c r="BG174" s="183"/>
      <c r="BH174" s="183"/>
      <c r="BI174" s="183"/>
      <c r="BJ174" s="183"/>
      <c r="BK174" s="183"/>
      <c r="BL174" s="183"/>
      <c r="BM174" s="183"/>
      <c r="BN174" s="226"/>
      <c r="BO174" s="227"/>
      <c r="BP174" s="223">
        <v>1</v>
      </c>
      <c r="BQ174" s="225"/>
      <c r="BR174" s="225"/>
      <c r="BS174" s="168"/>
      <c r="BT174" s="168"/>
      <c r="BU174" s="168"/>
      <c r="BV174" s="166"/>
      <c r="BW174" s="183">
        <v>5</v>
      </c>
      <c r="BX174" s="169">
        <v>0</v>
      </c>
      <c r="BY174" s="184"/>
      <c r="CA174" s="185">
        <v>2</v>
      </c>
      <c r="CB174" s="232" t="s">
        <v>426</v>
      </c>
      <c r="CC174" s="187"/>
      <c r="CD174" s="188">
        <v>1.3</v>
      </c>
      <c r="CE174" s="233" t="s">
        <v>426</v>
      </c>
      <c r="CF174" s="190"/>
      <c r="CG174" s="191">
        <v>1.3</v>
      </c>
      <c r="CH174" s="234" t="s">
        <v>426</v>
      </c>
      <c r="CI174" s="190"/>
      <c r="CJ174" s="235">
        <v>1.7</v>
      </c>
      <c r="CL174" s="236"/>
      <c r="CM174" s="237"/>
      <c r="CN174" s="238"/>
      <c r="CO174">
        <v>0</v>
      </c>
      <c r="CP174" s="239"/>
      <c r="CQ174" s="240"/>
      <c r="CR174" s="240"/>
      <c r="CS174" s="240"/>
      <c r="CT174" s="241"/>
      <c r="CU174" s="242">
        <v>0</v>
      </c>
      <c r="CW174" s="243"/>
      <c r="CX174" s="244">
        <v>0</v>
      </c>
      <c r="CY174" s="202">
        <v>0</v>
      </c>
      <c r="CZ174" s="245">
        <v>0</v>
      </c>
      <c r="DA174" s="204"/>
      <c r="DB174" s="243"/>
      <c r="DC174" s="244">
        <v>0</v>
      </c>
      <c r="DD174" s="202">
        <v>0</v>
      </c>
      <c r="DE174" s="246">
        <v>0</v>
      </c>
      <c r="DF174" s="190"/>
      <c r="DG174" s="243"/>
      <c r="DH174" s="202">
        <v>0</v>
      </c>
      <c r="DI174" s="202">
        <v>0</v>
      </c>
      <c r="DJ174" s="246">
        <v>0</v>
      </c>
      <c r="DK174" s="209"/>
      <c r="DL174" s="247"/>
      <c r="DM174" s="248"/>
      <c r="DN174" s="248"/>
      <c r="DO174" s="249"/>
      <c r="DR174" s="250">
        <v>1.9</v>
      </c>
      <c r="DS174" s="397">
        <v>2</v>
      </c>
      <c r="DT174" s="397"/>
      <c r="DU174" s="398"/>
      <c r="DV174" s="391"/>
      <c r="DW174" s="253">
        <v>1.4</v>
      </c>
      <c r="DX174" s="399">
        <v>1.3</v>
      </c>
      <c r="DY174" s="399"/>
      <c r="DZ174" s="400"/>
      <c r="EA174" s="391"/>
      <c r="EB174" s="401">
        <v>2.1</v>
      </c>
      <c r="EC174" s="402">
        <v>1.3</v>
      </c>
      <c r="ED174" s="402"/>
      <c r="EE174" s="403"/>
    </row>
    <row r="175" spans="1:135" x14ac:dyDescent="0.3">
      <c r="A175" s="20">
        <f t="shared" ref="A175:A222" si="4">+A174+1</f>
        <v>70403</v>
      </c>
      <c r="B175" s="456" t="s">
        <v>383</v>
      </c>
      <c r="C175" s="457" t="s">
        <v>91</v>
      </c>
      <c r="D175" s="457" t="s">
        <v>118</v>
      </c>
      <c r="E175" s="457">
        <v>0</v>
      </c>
      <c r="F175" s="223">
        <v>5</v>
      </c>
      <c r="G175" s="183">
        <v>1</v>
      </c>
      <c r="H175" s="183">
        <v>2.5</v>
      </c>
      <c r="I175" s="183">
        <v>1</v>
      </c>
      <c r="J175" s="183"/>
      <c r="K175" s="183"/>
      <c r="L175" s="183"/>
      <c r="M175" s="183"/>
      <c r="N175" s="183"/>
      <c r="O175" s="224"/>
      <c r="P175" s="167">
        <v>0</v>
      </c>
      <c r="Q175" s="223">
        <v>1</v>
      </c>
      <c r="R175" s="225">
        <v>2.5</v>
      </c>
      <c r="S175" s="225">
        <v>1</v>
      </c>
      <c r="T175" s="168">
        <v>1</v>
      </c>
      <c r="U175" s="168"/>
      <c r="V175" s="168"/>
      <c r="W175" s="166"/>
      <c r="X175" s="183">
        <v>5</v>
      </c>
      <c r="Y175" s="169">
        <v>0</v>
      </c>
      <c r="Z175" s="170"/>
      <c r="AB175" s="223">
        <v>1</v>
      </c>
      <c r="AC175" s="183">
        <v>3.5</v>
      </c>
      <c r="AD175" s="183"/>
      <c r="AE175" s="183"/>
      <c r="AF175" s="183"/>
      <c r="AG175" s="183"/>
      <c r="AH175" s="183"/>
      <c r="AI175" s="183"/>
      <c r="AJ175" s="183"/>
      <c r="AK175" s="226"/>
      <c r="AL175" s="227"/>
      <c r="AM175" s="223">
        <v>1</v>
      </c>
      <c r="AN175" s="225"/>
      <c r="AO175" s="225"/>
      <c r="AP175" s="168"/>
      <c r="AQ175" s="168"/>
      <c r="AR175" s="168"/>
      <c r="AS175" s="166"/>
      <c r="AT175" s="183">
        <v>5</v>
      </c>
      <c r="AU175" s="169">
        <v>0</v>
      </c>
      <c r="AV175" s="173"/>
      <c r="AX175" s="228"/>
      <c r="AY175" s="229"/>
      <c r="AZ175" s="229"/>
      <c r="BA175" s="229"/>
      <c r="BB175" s="229"/>
      <c r="BC175" s="230"/>
      <c r="BE175" s="231">
        <v>3.5</v>
      </c>
      <c r="BF175" s="183">
        <v>5</v>
      </c>
      <c r="BG175" s="183"/>
      <c r="BH175" s="183"/>
      <c r="BI175" s="183"/>
      <c r="BJ175" s="183"/>
      <c r="BK175" s="183"/>
      <c r="BL175" s="183"/>
      <c r="BM175" s="183"/>
      <c r="BN175" s="226"/>
      <c r="BO175" s="227"/>
      <c r="BP175" s="223">
        <v>3.8</v>
      </c>
      <c r="BQ175" s="225"/>
      <c r="BR175" s="225"/>
      <c r="BS175" s="168"/>
      <c r="BT175" s="168"/>
      <c r="BU175" s="168"/>
      <c r="BV175" s="166"/>
      <c r="BW175" s="183">
        <v>5</v>
      </c>
      <c r="BX175" s="169">
        <v>0</v>
      </c>
      <c r="BY175" s="184"/>
      <c r="CA175" s="185">
        <v>2.2000000000000002</v>
      </c>
      <c r="CB175" s="232" t="s">
        <v>426</v>
      </c>
      <c r="CC175" s="187"/>
      <c r="CD175" s="188">
        <v>1.8</v>
      </c>
      <c r="CE175" s="233" t="s">
        <v>426</v>
      </c>
      <c r="CF175" s="190"/>
      <c r="CG175" s="191">
        <v>3.7</v>
      </c>
      <c r="CH175" s="234" t="s">
        <v>430</v>
      </c>
      <c r="CI175" s="190"/>
      <c r="CJ175" s="235">
        <v>2.4</v>
      </c>
      <c r="CL175" s="236"/>
      <c r="CM175" s="237"/>
      <c r="CN175" s="238"/>
      <c r="CO175">
        <v>0</v>
      </c>
      <c r="CP175" s="239"/>
      <c r="CQ175" s="240"/>
      <c r="CR175" s="240"/>
      <c r="CS175" s="240"/>
      <c r="CT175" s="241"/>
      <c r="CU175" s="242">
        <v>0</v>
      </c>
      <c r="CW175" s="243"/>
      <c r="CX175" s="244">
        <v>0</v>
      </c>
      <c r="CY175" s="202">
        <v>0</v>
      </c>
      <c r="CZ175" s="245">
        <v>0</v>
      </c>
      <c r="DA175" s="204"/>
      <c r="DB175" s="243"/>
      <c r="DC175" s="244">
        <v>0</v>
      </c>
      <c r="DD175" s="202">
        <v>0</v>
      </c>
      <c r="DE175" s="246">
        <v>0</v>
      </c>
      <c r="DF175" s="190"/>
      <c r="DG175" s="243"/>
      <c r="DH175" s="202">
        <v>0</v>
      </c>
      <c r="DI175" s="202">
        <v>0</v>
      </c>
      <c r="DJ175" s="246">
        <v>0</v>
      </c>
      <c r="DK175" s="209"/>
      <c r="DL175" s="247"/>
      <c r="DM175" s="248"/>
      <c r="DN175" s="248"/>
      <c r="DO175" s="249"/>
      <c r="DR175" s="250">
        <v>2.8</v>
      </c>
      <c r="DS175" s="397">
        <v>2.2000000000000002</v>
      </c>
      <c r="DT175" s="397"/>
      <c r="DU175" s="398"/>
      <c r="DV175" s="391"/>
      <c r="DW175" s="253">
        <v>3.4</v>
      </c>
      <c r="DX175" s="399">
        <v>1.8</v>
      </c>
      <c r="DY175" s="399"/>
      <c r="DZ175" s="400"/>
      <c r="EA175" s="391"/>
      <c r="EB175" s="401">
        <v>3.8</v>
      </c>
      <c r="EC175" s="402">
        <v>3.7</v>
      </c>
      <c r="ED175" s="402"/>
      <c r="EE175" s="403"/>
    </row>
    <row r="176" spans="1:135" x14ac:dyDescent="0.3">
      <c r="A176" s="20">
        <f t="shared" si="4"/>
        <v>70404</v>
      </c>
      <c r="B176" s="456" t="s">
        <v>29</v>
      </c>
      <c r="C176" s="457" t="s">
        <v>127</v>
      </c>
      <c r="D176" s="457" t="s">
        <v>137</v>
      </c>
      <c r="E176" s="457" t="s">
        <v>166</v>
      </c>
      <c r="F176" s="223">
        <v>1</v>
      </c>
      <c r="G176" s="183">
        <v>1</v>
      </c>
      <c r="H176" s="183">
        <v>1</v>
      </c>
      <c r="I176" s="183">
        <v>3</v>
      </c>
      <c r="J176" s="183"/>
      <c r="K176" s="183"/>
      <c r="L176" s="183"/>
      <c r="M176" s="183"/>
      <c r="N176" s="183"/>
      <c r="O176" s="224"/>
      <c r="P176" s="167">
        <v>0</v>
      </c>
      <c r="Q176" s="223">
        <v>1</v>
      </c>
      <c r="R176" s="225">
        <v>1</v>
      </c>
      <c r="S176" s="225">
        <v>1</v>
      </c>
      <c r="T176" s="168">
        <v>1</v>
      </c>
      <c r="U176" s="168"/>
      <c r="V176" s="168"/>
      <c r="W176" s="166"/>
      <c r="X176" s="183">
        <v>5</v>
      </c>
      <c r="Y176" s="169">
        <v>0</v>
      </c>
      <c r="Z176" s="170"/>
      <c r="AB176" s="223">
        <v>1</v>
      </c>
      <c r="AC176" s="183">
        <v>1</v>
      </c>
      <c r="AD176" s="183"/>
      <c r="AE176" s="183"/>
      <c r="AF176" s="183"/>
      <c r="AG176" s="183"/>
      <c r="AH176" s="183"/>
      <c r="AI176" s="183"/>
      <c r="AJ176" s="183"/>
      <c r="AK176" s="226"/>
      <c r="AL176" s="227"/>
      <c r="AM176" s="223">
        <v>1</v>
      </c>
      <c r="AN176" s="225"/>
      <c r="AO176" s="225"/>
      <c r="AP176" s="168"/>
      <c r="AQ176" s="261"/>
      <c r="AR176" s="168"/>
      <c r="AS176" s="166"/>
      <c r="AT176" s="183">
        <v>5</v>
      </c>
      <c r="AU176" s="169">
        <v>0</v>
      </c>
      <c r="AV176" s="173"/>
      <c r="AX176" s="228"/>
      <c r="AY176" s="229"/>
      <c r="AZ176" s="229"/>
      <c r="BA176" s="229"/>
      <c r="BB176" s="229"/>
      <c r="BC176" s="230"/>
      <c r="BE176" s="231">
        <v>1</v>
      </c>
      <c r="BF176" s="183">
        <v>1</v>
      </c>
      <c r="BG176" s="183"/>
      <c r="BH176" s="183"/>
      <c r="BI176" s="183"/>
      <c r="BJ176" s="183"/>
      <c r="BK176" s="183"/>
      <c r="BL176" s="183"/>
      <c r="BM176" s="183"/>
      <c r="BN176" s="226"/>
      <c r="BO176" s="227"/>
      <c r="BP176" s="223">
        <v>1</v>
      </c>
      <c r="BQ176" s="225"/>
      <c r="BR176" s="225"/>
      <c r="BS176" s="168"/>
      <c r="BT176" s="261"/>
      <c r="BU176" s="168"/>
      <c r="BV176" s="166"/>
      <c r="BW176" s="183">
        <v>5</v>
      </c>
      <c r="BX176" s="169">
        <v>0</v>
      </c>
      <c r="BY176" s="184"/>
      <c r="CA176" s="185">
        <v>1.6</v>
      </c>
      <c r="CB176" s="232" t="s">
        <v>426</v>
      </c>
      <c r="CC176" s="187"/>
      <c r="CD176" s="188">
        <v>1.3</v>
      </c>
      <c r="CE176" s="233" t="s">
        <v>426</v>
      </c>
      <c r="CF176" s="190"/>
      <c r="CG176" s="191">
        <v>1.3</v>
      </c>
      <c r="CH176" s="234" t="s">
        <v>426</v>
      </c>
      <c r="CI176" s="190"/>
      <c r="CJ176" s="235">
        <v>1.5</v>
      </c>
      <c r="CL176" s="236"/>
      <c r="CM176" s="237"/>
      <c r="CN176" s="238"/>
      <c r="CO176">
        <v>0</v>
      </c>
      <c r="CP176" s="239"/>
      <c r="CQ176" s="240"/>
      <c r="CR176" s="240"/>
      <c r="CS176" s="240"/>
      <c r="CT176" s="241"/>
      <c r="CU176" s="242">
        <v>0</v>
      </c>
      <c r="CW176" s="243"/>
      <c r="CX176" s="244">
        <v>0</v>
      </c>
      <c r="CY176" s="202">
        <v>0</v>
      </c>
      <c r="CZ176" s="245">
        <v>0</v>
      </c>
      <c r="DA176" s="204"/>
      <c r="DB176" s="243"/>
      <c r="DC176" s="244">
        <v>0</v>
      </c>
      <c r="DD176" s="202">
        <v>0</v>
      </c>
      <c r="DE176" s="246">
        <v>0</v>
      </c>
      <c r="DF176" s="190"/>
      <c r="DG176" s="243"/>
      <c r="DH176" s="202">
        <v>0</v>
      </c>
      <c r="DI176" s="202">
        <v>0</v>
      </c>
      <c r="DJ176" s="246">
        <v>0</v>
      </c>
      <c r="DK176" s="209"/>
      <c r="DL176" s="247"/>
      <c r="DM176" s="248"/>
      <c r="DN176" s="248"/>
      <c r="DO176" s="249"/>
      <c r="DR176" s="250">
        <v>3</v>
      </c>
      <c r="DS176" s="397">
        <v>1.6</v>
      </c>
      <c r="DT176" s="397"/>
      <c r="DU176" s="398"/>
      <c r="DV176" s="391"/>
      <c r="DW176" s="253">
        <v>1.9</v>
      </c>
      <c r="DX176" s="399">
        <v>1.3</v>
      </c>
      <c r="DY176" s="399"/>
      <c r="DZ176" s="400"/>
      <c r="EA176" s="391"/>
      <c r="EB176" s="401">
        <v>1.4</v>
      </c>
      <c r="EC176" s="402">
        <v>1.3</v>
      </c>
      <c r="ED176" s="402"/>
      <c r="EE176" s="403"/>
    </row>
    <row r="177" spans="1:135" x14ac:dyDescent="0.3">
      <c r="A177" s="20">
        <f t="shared" si="4"/>
        <v>70405</v>
      </c>
      <c r="B177" s="456" t="s">
        <v>34</v>
      </c>
      <c r="C177" s="457" t="s">
        <v>82</v>
      </c>
      <c r="D177" s="457" t="s">
        <v>142</v>
      </c>
      <c r="E177" s="457">
        <v>0</v>
      </c>
      <c r="F177" s="262">
        <v>4</v>
      </c>
      <c r="G177" s="263">
        <v>1</v>
      </c>
      <c r="H177" s="263">
        <v>2.5</v>
      </c>
      <c r="I177" s="263">
        <v>1</v>
      </c>
      <c r="J177" s="263"/>
      <c r="K177" s="263"/>
      <c r="L177" s="263"/>
      <c r="M177" s="263"/>
      <c r="N177" s="263"/>
      <c r="O177" s="224"/>
      <c r="P177" s="167">
        <v>0</v>
      </c>
      <c r="Q177" s="223">
        <v>3.5</v>
      </c>
      <c r="R177" s="225">
        <v>2.5</v>
      </c>
      <c r="S177" s="225">
        <v>1</v>
      </c>
      <c r="T177" s="168">
        <v>1</v>
      </c>
      <c r="U177" s="168"/>
      <c r="V177" s="168"/>
      <c r="W177" s="166"/>
      <c r="X177" s="183">
        <v>5</v>
      </c>
      <c r="Y177" s="169">
        <v>0</v>
      </c>
      <c r="Z177" s="170"/>
      <c r="AB177" s="262">
        <v>1</v>
      </c>
      <c r="AC177" s="263">
        <v>1</v>
      </c>
      <c r="AD177" s="263"/>
      <c r="AE177" s="263"/>
      <c r="AF177" s="263"/>
      <c r="AG177" s="263"/>
      <c r="AH177" s="263"/>
      <c r="AI177" s="263"/>
      <c r="AJ177" s="263"/>
      <c r="AK177" s="226"/>
      <c r="AL177" s="227"/>
      <c r="AM177" s="223">
        <v>1</v>
      </c>
      <c r="AN177" s="225"/>
      <c r="AO177" s="225"/>
      <c r="AP177" s="168"/>
      <c r="AQ177" s="168"/>
      <c r="AR177" s="168"/>
      <c r="AS177" s="166"/>
      <c r="AT177" s="183">
        <v>5</v>
      </c>
      <c r="AU177" s="169">
        <v>0</v>
      </c>
      <c r="AV177" s="173"/>
      <c r="AX177" s="228"/>
      <c r="AY177" s="229"/>
      <c r="AZ177" s="229"/>
      <c r="BA177" s="229"/>
      <c r="BB177" s="229"/>
      <c r="BC177" s="230"/>
      <c r="BE177" s="265">
        <v>1</v>
      </c>
      <c r="BF177" s="263">
        <v>5</v>
      </c>
      <c r="BG177" s="263"/>
      <c r="BH177" s="263"/>
      <c r="BI177" s="263"/>
      <c r="BJ177" s="263"/>
      <c r="BK177" s="263"/>
      <c r="BL177" s="263"/>
      <c r="BM177" s="263"/>
      <c r="BN177" s="226"/>
      <c r="BO177" s="227"/>
      <c r="BP177" s="223">
        <v>1</v>
      </c>
      <c r="BQ177" s="225"/>
      <c r="BR177" s="225"/>
      <c r="BS177" s="168"/>
      <c r="BT177" s="168"/>
      <c r="BU177" s="168"/>
      <c r="BV177" s="166"/>
      <c r="BW177" s="183">
        <v>5</v>
      </c>
      <c r="BX177" s="169">
        <v>0</v>
      </c>
      <c r="BY177" s="184"/>
      <c r="CA177" s="185">
        <v>2.4</v>
      </c>
      <c r="CB177" s="232" t="s">
        <v>426</v>
      </c>
      <c r="CC177" s="187"/>
      <c r="CD177" s="188">
        <v>1.3</v>
      </c>
      <c r="CE177" s="233" t="s">
        <v>426</v>
      </c>
      <c r="CF177" s="190"/>
      <c r="CG177" s="191">
        <v>2.1</v>
      </c>
      <c r="CH177" s="234" t="s">
        <v>426</v>
      </c>
      <c r="CI177" s="190"/>
      <c r="CJ177" s="235">
        <v>2.1</v>
      </c>
      <c r="CL177" s="236"/>
      <c r="CM177" s="237"/>
      <c r="CN177" s="238"/>
      <c r="CO177">
        <v>0</v>
      </c>
      <c r="CP177" s="239"/>
      <c r="CQ177" s="240"/>
      <c r="CR177" s="240"/>
      <c r="CS177" s="240"/>
      <c r="CT177" s="241"/>
      <c r="CU177" s="242">
        <v>0</v>
      </c>
      <c r="CW177" s="243"/>
      <c r="CX177" s="244">
        <v>0</v>
      </c>
      <c r="CY177" s="202">
        <v>0</v>
      </c>
      <c r="CZ177" s="245">
        <v>0</v>
      </c>
      <c r="DA177" s="204"/>
      <c r="DB177" s="243"/>
      <c r="DC177" s="244">
        <v>0</v>
      </c>
      <c r="DD177" s="202">
        <v>0</v>
      </c>
      <c r="DE177" s="246">
        <v>0</v>
      </c>
      <c r="DF177" s="190"/>
      <c r="DG177" s="243"/>
      <c r="DH177" s="202">
        <v>0</v>
      </c>
      <c r="DI177" s="202">
        <v>0</v>
      </c>
      <c r="DJ177" s="246">
        <v>0</v>
      </c>
      <c r="DK177" s="209"/>
      <c r="DL177" s="247"/>
      <c r="DM177" s="248"/>
      <c r="DN177" s="248"/>
      <c r="DO177" s="249"/>
      <c r="DR177" s="250">
        <v>3.1</v>
      </c>
      <c r="DS177" s="397">
        <v>2.4</v>
      </c>
      <c r="DT177" s="397"/>
      <c r="DU177" s="398"/>
      <c r="DV177" s="391"/>
      <c r="DW177" s="253">
        <v>3.8</v>
      </c>
      <c r="DX177" s="399">
        <v>1.3</v>
      </c>
      <c r="DY177" s="399"/>
      <c r="DZ177" s="400"/>
      <c r="EA177" s="391"/>
      <c r="EB177" s="401">
        <v>4.7</v>
      </c>
      <c r="EC177" s="402">
        <v>2.1</v>
      </c>
      <c r="ED177" s="402"/>
      <c r="EE177" s="403"/>
    </row>
    <row r="178" spans="1:135" x14ac:dyDescent="0.3">
      <c r="A178" s="20">
        <f t="shared" si="4"/>
        <v>70406</v>
      </c>
      <c r="B178" s="456" t="s">
        <v>384</v>
      </c>
      <c r="C178" s="457" t="s">
        <v>133</v>
      </c>
      <c r="D178" s="457" t="s">
        <v>69</v>
      </c>
      <c r="E178" s="457" t="s">
        <v>70</v>
      </c>
      <c r="F178" s="223">
        <v>3.5</v>
      </c>
      <c r="G178" s="183">
        <v>1</v>
      </c>
      <c r="H178" s="183">
        <v>1</v>
      </c>
      <c r="I178" s="183">
        <v>2</v>
      </c>
      <c r="J178" s="183"/>
      <c r="K178" s="183"/>
      <c r="L178" s="183"/>
      <c r="M178" s="183"/>
      <c r="N178" s="183"/>
      <c r="O178" s="224"/>
      <c r="P178" s="167">
        <v>0</v>
      </c>
      <c r="Q178" s="223">
        <v>3</v>
      </c>
      <c r="R178" s="225">
        <v>1</v>
      </c>
      <c r="S178" s="225">
        <v>1</v>
      </c>
      <c r="T178" s="168">
        <v>1</v>
      </c>
      <c r="U178" s="168"/>
      <c r="V178" s="168"/>
      <c r="W178" s="166"/>
      <c r="X178" s="183">
        <v>5</v>
      </c>
      <c r="Y178" s="169">
        <v>0</v>
      </c>
      <c r="Z178" s="170"/>
      <c r="AB178" s="223">
        <v>1</v>
      </c>
      <c r="AC178" s="183">
        <v>1</v>
      </c>
      <c r="AD178" s="183"/>
      <c r="AE178" s="183"/>
      <c r="AF178" s="183"/>
      <c r="AG178" s="183"/>
      <c r="AH178" s="183"/>
      <c r="AI178" s="183"/>
      <c r="AJ178" s="183"/>
      <c r="AK178" s="226"/>
      <c r="AL178" s="227"/>
      <c r="AM178" s="223">
        <v>1</v>
      </c>
      <c r="AN178" s="225"/>
      <c r="AO178" s="225"/>
      <c r="AP178" s="168"/>
      <c r="AQ178" s="168"/>
      <c r="AR178" s="168"/>
      <c r="AS178" s="166"/>
      <c r="AT178" s="183">
        <v>5</v>
      </c>
      <c r="AU178" s="169">
        <v>0</v>
      </c>
      <c r="AV178" s="173"/>
      <c r="AX178" s="228"/>
      <c r="AY178" s="229"/>
      <c r="AZ178" s="229"/>
      <c r="BA178" s="229"/>
      <c r="BB178" s="229"/>
      <c r="BC178" s="230"/>
      <c r="BE178" s="231">
        <v>1</v>
      </c>
      <c r="BF178" s="183">
        <v>1</v>
      </c>
      <c r="BG178" s="183"/>
      <c r="BH178" s="183"/>
      <c r="BI178" s="183"/>
      <c r="BJ178" s="183"/>
      <c r="BK178" s="183"/>
      <c r="BL178" s="183"/>
      <c r="BM178" s="183"/>
      <c r="BN178" s="226"/>
      <c r="BO178" s="227"/>
      <c r="BP178" s="223">
        <v>5</v>
      </c>
      <c r="BQ178" s="225"/>
      <c r="BR178" s="225"/>
      <c r="BS178" s="168"/>
      <c r="BT178" s="168"/>
      <c r="BU178" s="168"/>
      <c r="BV178" s="166"/>
      <c r="BW178" s="183">
        <v>5</v>
      </c>
      <c r="BX178" s="169">
        <v>0</v>
      </c>
      <c r="BY178" s="184"/>
      <c r="CA178" s="185">
        <v>2</v>
      </c>
      <c r="CB178" s="232" t="s">
        <v>426</v>
      </c>
      <c r="CC178" s="187"/>
      <c r="CD178" s="188">
        <v>1.3</v>
      </c>
      <c r="CE178" s="233" t="s">
        <v>426</v>
      </c>
      <c r="CF178" s="190"/>
      <c r="CG178" s="191">
        <v>2.9</v>
      </c>
      <c r="CH178" s="234" t="s">
        <v>426</v>
      </c>
      <c r="CI178" s="190"/>
      <c r="CJ178" s="235">
        <v>2.1</v>
      </c>
      <c r="CL178" s="236"/>
      <c r="CM178" s="237"/>
      <c r="CN178" s="238"/>
      <c r="CO178">
        <v>0</v>
      </c>
      <c r="CP178" s="239"/>
      <c r="CQ178" s="240"/>
      <c r="CR178" s="240"/>
      <c r="CS178" s="240"/>
      <c r="CT178" s="241"/>
      <c r="CU178" s="242">
        <v>0</v>
      </c>
      <c r="CW178" s="243"/>
      <c r="CX178" s="244">
        <v>0</v>
      </c>
      <c r="CY178" s="202">
        <v>0</v>
      </c>
      <c r="CZ178" s="245">
        <v>0</v>
      </c>
      <c r="DA178" s="204"/>
      <c r="DB178" s="243"/>
      <c r="DC178" s="244">
        <v>0</v>
      </c>
      <c r="DD178" s="202">
        <v>0</v>
      </c>
      <c r="DE178" s="246">
        <v>0</v>
      </c>
      <c r="DF178" s="190"/>
      <c r="DG178" s="243"/>
      <c r="DH178" s="202">
        <v>0</v>
      </c>
      <c r="DI178" s="202">
        <v>0</v>
      </c>
      <c r="DJ178" s="246">
        <v>0</v>
      </c>
      <c r="DK178" s="209"/>
      <c r="DL178" s="247"/>
      <c r="DM178" s="248"/>
      <c r="DN178" s="248"/>
      <c r="DO178" s="249"/>
      <c r="DR178" s="250">
        <v>3.7</v>
      </c>
      <c r="DS178" s="397">
        <v>2</v>
      </c>
      <c r="DT178" s="397"/>
      <c r="DU178" s="398"/>
      <c r="DV178" s="391"/>
      <c r="DW178" s="253">
        <v>3</v>
      </c>
      <c r="DX178" s="399">
        <v>1.3</v>
      </c>
      <c r="DY178" s="399"/>
      <c r="DZ178" s="400"/>
      <c r="EA178" s="391"/>
      <c r="EB178" s="401">
        <v>2.1</v>
      </c>
      <c r="EC178" s="402">
        <v>2.9</v>
      </c>
      <c r="ED178" s="402"/>
      <c r="EE178" s="403"/>
    </row>
    <row r="179" spans="1:135" x14ac:dyDescent="0.3">
      <c r="A179" s="20">
        <f t="shared" si="4"/>
        <v>70407</v>
      </c>
      <c r="B179" s="456" t="s">
        <v>385</v>
      </c>
      <c r="C179" s="457" t="s">
        <v>103</v>
      </c>
      <c r="D179" s="457" t="s">
        <v>56</v>
      </c>
      <c r="E179" s="457" t="s">
        <v>92</v>
      </c>
      <c r="F179" s="266">
        <v>5</v>
      </c>
      <c r="G179" s="268">
        <v>1</v>
      </c>
      <c r="H179" s="268">
        <v>1</v>
      </c>
      <c r="I179" s="268">
        <v>1.5</v>
      </c>
      <c r="J179" s="268"/>
      <c r="K179" s="268"/>
      <c r="L179" s="268"/>
      <c r="M179" s="268"/>
      <c r="N179" s="268"/>
      <c r="O179" s="224"/>
      <c r="P179" s="167">
        <v>0</v>
      </c>
      <c r="Q179" s="266">
        <v>1</v>
      </c>
      <c r="R179" s="269">
        <v>3.5</v>
      </c>
      <c r="S179" s="269">
        <v>3.5</v>
      </c>
      <c r="T179" s="169">
        <v>1</v>
      </c>
      <c r="U179" s="169"/>
      <c r="V179" s="169"/>
      <c r="W179" s="166"/>
      <c r="X179" s="183">
        <v>5</v>
      </c>
      <c r="Y179" s="169">
        <v>0</v>
      </c>
      <c r="Z179" s="170"/>
      <c r="AB179" s="266">
        <v>1</v>
      </c>
      <c r="AC179" s="268">
        <v>1</v>
      </c>
      <c r="AD179" s="268"/>
      <c r="AE179" s="268"/>
      <c r="AF179" s="268"/>
      <c r="AG179" s="268"/>
      <c r="AH179" s="268"/>
      <c r="AI179" s="268"/>
      <c r="AJ179" s="268"/>
      <c r="AK179" s="226"/>
      <c r="AL179" s="227"/>
      <c r="AM179" s="223">
        <v>1</v>
      </c>
      <c r="AN179" s="269"/>
      <c r="AO179" s="269"/>
      <c r="AP179" s="169"/>
      <c r="AQ179" s="169"/>
      <c r="AR179" s="169"/>
      <c r="AS179" s="166"/>
      <c r="AT179" s="183">
        <v>5</v>
      </c>
      <c r="AU179" s="169">
        <v>0</v>
      </c>
      <c r="AV179" s="173"/>
      <c r="AX179" s="228"/>
      <c r="AY179" s="229"/>
      <c r="AZ179" s="229"/>
      <c r="BA179" s="229"/>
      <c r="BB179" s="229"/>
      <c r="BC179" s="230"/>
      <c r="BE179" s="270">
        <v>1</v>
      </c>
      <c r="BF179" s="268">
        <v>1</v>
      </c>
      <c r="BG179" s="268"/>
      <c r="BH179" s="268"/>
      <c r="BI179" s="268"/>
      <c r="BJ179" s="268"/>
      <c r="BK179" s="268"/>
      <c r="BL179" s="268"/>
      <c r="BM179" s="268"/>
      <c r="BN179" s="226"/>
      <c r="BO179" s="227"/>
      <c r="BP179" s="223">
        <v>1</v>
      </c>
      <c r="BQ179" s="269"/>
      <c r="BR179" s="269"/>
      <c r="BS179" s="169"/>
      <c r="BT179" s="169"/>
      <c r="BU179" s="169"/>
      <c r="BV179" s="166"/>
      <c r="BW179" s="183">
        <v>5</v>
      </c>
      <c r="BX179" s="169">
        <v>0</v>
      </c>
      <c r="BY179" s="184"/>
      <c r="CA179" s="185">
        <v>2.5</v>
      </c>
      <c r="CB179" s="232" t="s">
        <v>426</v>
      </c>
      <c r="CC179" s="187"/>
      <c r="CD179" s="188">
        <v>1.3</v>
      </c>
      <c r="CE179" s="233" t="s">
        <v>426</v>
      </c>
      <c r="CF179" s="190"/>
      <c r="CG179" s="191">
        <v>1.3</v>
      </c>
      <c r="CH179" s="234" t="s">
        <v>426</v>
      </c>
      <c r="CI179" s="190"/>
      <c r="CJ179" s="235">
        <v>2</v>
      </c>
      <c r="CL179" s="236"/>
      <c r="CM179" s="237"/>
      <c r="CN179" s="238"/>
      <c r="CO179">
        <v>0</v>
      </c>
      <c r="CP179" s="239"/>
      <c r="CQ179" s="240"/>
      <c r="CR179" s="240"/>
      <c r="CS179" s="240"/>
      <c r="CT179" s="241"/>
      <c r="CU179" s="242">
        <v>0</v>
      </c>
      <c r="CW179" s="243"/>
      <c r="CX179" s="244">
        <v>0</v>
      </c>
      <c r="CY179" s="202">
        <v>0</v>
      </c>
      <c r="CZ179" s="245">
        <v>0</v>
      </c>
      <c r="DA179" s="204"/>
      <c r="DB179" s="243"/>
      <c r="DC179" s="244">
        <v>0</v>
      </c>
      <c r="DD179" s="202">
        <v>0</v>
      </c>
      <c r="DE179" s="246">
        <v>0</v>
      </c>
      <c r="DF179" s="190"/>
      <c r="DG179" s="243"/>
      <c r="DH179" s="202">
        <v>0</v>
      </c>
      <c r="DI179" s="202">
        <v>0</v>
      </c>
      <c r="DJ179" s="246">
        <v>0</v>
      </c>
      <c r="DK179" s="209"/>
      <c r="DL179" s="247"/>
      <c r="DM179" s="248"/>
      <c r="DN179" s="248"/>
      <c r="DO179" s="249"/>
      <c r="DR179" s="250">
        <v>2.9</v>
      </c>
      <c r="DS179" s="397">
        <v>2.5</v>
      </c>
      <c r="DT179" s="397"/>
      <c r="DU179" s="398"/>
      <c r="DV179" s="391"/>
      <c r="DW179" s="253">
        <v>1.4</v>
      </c>
      <c r="DX179" s="399">
        <v>1.3</v>
      </c>
      <c r="DY179" s="399"/>
      <c r="DZ179" s="400"/>
      <c r="EA179" s="391"/>
      <c r="EB179" s="401">
        <v>2.8</v>
      </c>
      <c r="EC179" s="402">
        <v>1.3</v>
      </c>
      <c r="ED179" s="402"/>
      <c r="EE179" s="403"/>
    </row>
    <row r="180" spans="1:135" x14ac:dyDescent="0.3">
      <c r="A180" s="20">
        <f t="shared" si="4"/>
        <v>70408</v>
      </c>
      <c r="B180" s="456" t="s">
        <v>134</v>
      </c>
      <c r="C180" s="457" t="s">
        <v>144</v>
      </c>
      <c r="D180" s="457" t="s">
        <v>69</v>
      </c>
      <c r="E180" s="457" t="s">
        <v>70</v>
      </c>
      <c r="F180" s="266">
        <v>5</v>
      </c>
      <c r="G180" s="268">
        <v>1</v>
      </c>
      <c r="H180" s="268">
        <v>2.5</v>
      </c>
      <c r="I180" s="268">
        <v>1.5</v>
      </c>
      <c r="J180" s="268"/>
      <c r="K180" s="268"/>
      <c r="L180" s="268"/>
      <c r="M180" s="268"/>
      <c r="N180" s="268"/>
      <c r="O180" s="224"/>
      <c r="P180" s="167">
        <v>0</v>
      </c>
      <c r="Q180" s="266">
        <v>3.3</v>
      </c>
      <c r="R180" s="269">
        <v>2.5</v>
      </c>
      <c r="S180" s="269">
        <v>1</v>
      </c>
      <c r="T180" s="169">
        <v>2</v>
      </c>
      <c r="U180" s="169"/>
      <c r="V180" s="169"/>
      <c r="W180" s="166"/>
      <c r="X180" s="183">
        <v>5</v>
      </c>
      <c r="Y180" s="169">
        <v>0</v>
      </c>
      <c r="Z180" s="170"/>
      <c r="AB180" s="266">
        <v>1</v>
      </c>
      <c r="AC180" s="268">
        <v>1</v>
      </c>
      <c r="AD180" s="268"/>
      <c r="AE180" s="268"/>
      <c r="AF180" s="268"/>
      <c r="AG180" s="268"/>
      <c r="AH180" s="268"/>
      <c r="AI180" s="268"/>
      <c r="AJ180" s="268"/>
      <c r="AK180" s="226"/>
      <c r="AL180" s="227"/>
      <c r="AM180" s="223">
        <v>2.5</v>
      </c>
      <c r="AN180" s="269"/>
      <c r="AO180" s="269"/>
      <c r="AP180" s="169"/>
      <c r="AQ180" s="169"/>
      <c r="AR180" s="169"/>
      <c r="AS180" s="166"/>
      <c r="AT180" s="183">
        <v>5</v>
      </c>
      <c r="AU180" s="169">
        <v>0</v>
      </c>
      <c r="AV180" s="173"/>
      <c r="AX180" s="228"/>
      <c r="AY180" s="229"/>
      <c r="AZ180" s="229"/>
      <c r="BA180" s="229"/>
      <c r="BB180" s="229"/>
      <c r="BC180" s="230"/>
      <c r="BE180" s="270">
        <v>1</v>
      </c>
      <c r="BF180" s="268">
        <v>1</v>
      </c>
      <c r="BG180" s="268"/>
      <c r="BH180" s="268"/>
      <c r="BI180" s="268"/>
      <c r="BJ180" s="268"/>
      <c r="BK180" s="268"/>
      <c r="BL180" s="268"/>
      <c r="BM180" s="268"/>
      <c r="BN180" s="226"/>
      <c r="BO180" s="227"/>
      <c r="BP180" s="223">
        <v>3</v>
      </c>
      <c r="BQ180" s="269"/>
      <c r="BR180" s="269"/>
      <c r="BS180" s="169"/>
      <c r="BT180" s="169"/>
      <c r="BU180" s="169"/>
      <c r="BV180" s="166"/>
      <c r="BW180" s="183">
        <v>5</v>
      </c>
      <c r="BX180" s="169">
        <v>0</v>
      </c>
      <c r="BY180" s="184"/>
      <c r="CA180" s="185">
        <v>2.6</v>
      </c>
      <c r="CB180" s="232" t="s">
        <v>426</v>
      </c>
      <c r="CC180" s="187"/>
      <c r="CD180" s="188">
        <v>1.9</v>
      </c>
      <c r="CE180" s="233" t="s">
        <v>426</v>
      </c>
      <c r="CF180" s="190"/>
      <c r="CG180" s="191">
        <v>2.1</v>
      </c>
      <c r="CH180" s="234" t="s">
        <v>426</v>
      </c>
      <c r="CI180" s="190"/>
      <c r="CJ180" s="235">
        <v>2.4</v>
      </c>
      <c r="CL180" s="236"/>
      <c r="CM180" s="237"/>
      <c r="CN180" s="238"/>
      <c r="CO180">
        <v>0</v>
      </c>
      <c r="CP180" s="239"/>
      <c r="CQ180" s="240"/>
      <c r="CR180" s="240"/>
      <c r="CS180" s="240"/>
      <c r="CT180" s="241"/>
      <c r="CU180" s="242">
        <v>0</v>
      </c>
      <c r="CW180" s="243"/>
      <c r="CX180" s="244">
        <v>0</v>
      </c>
      <c r="CY180" s="202">
        <v>0</v>
      </c>
      <c r="CZ180" s="245">
        <v>0</v>
      </c>
      <c r="DA180" s="204"/>
      <c r="DB180" s="243"/>
      <c r="DC180" s="244">
        <v>0</v>
      </c>
      <c r="DD180" s="202">
        <v>0</v>
      </c>
      <c r="DE180" s="246">
        <v>0</v>
      </c>
      <c r="DF180" s="190"/>
      <c r="DG180" s="243"/>
      <c r="DH180" s="202">
        <v>0</v>
      </c>
      <c r="DI180" s="202">
        <v>0</v>
      </c>
      <c r="DJ180" s="246">
        <v>0</v>
      </c>
      <c r="DK180" s="209"/>
      <c r="DL180" s="247"/>
      <c r="DM180" s="248"/>
      <c r="DN180" s="248"/>
      <c r="DO180" s="249"/>
      <c r="DR180" s="250">
        <v>3.3</v>
      </c>
      <c r="DS180" s="397">
        <v>2.6</v>
      </c>
      <c r="DT180" s="397"/>
      <c r="DU180" s="398"/>
      <c r="DV180" s="391"/>
      <c r="DW180" s="253">
        <v>2.1</v>
      </c>
      <c r="DX180" s="399">
        <v>1.9</v>
      </c>
      <c r="DY180" s="399"/>
      <c r="DZ180" s="400"/>
      <c r="EA180" s="391"/>
      <c r="EB180" s="401">
        <v>3.1</v>
      </c>
      <c r="EC180" s="402">
        <v>2.1</v>
      </c>
      <c r="ED180" s="402"/>
      <c r="EE180" s="403"/>
    </row>
    <row r="181" spans="1:135" x14ac:dyDescent="0.3">
      <c r="A181" s="20">
        <f t="shared" si="4"/>
        <v>70409</v>
      </c>
      <c r="B181" s="456" t="s">
        <v>148</v>
      </c>
      <c r="C181" s="457" t="s">
        <v>386</v>
      </c>
      <c r="D181" s="457" t="s">
        <v>168</v>
      </c>
      <c r="E181" s="457" t="s">
        <v>387</v>
      </c>
      <c r="F181" s="223">
        <v>4.5</v>
      </c>
      <c r="G181" s="183">
        <v>3</v>
      </c>
      <c r="H181" s="183">
        <v>1</v>
      </c>
      <c r="I181" s="183">
        <v>5</v>
      </c>
      <c r="J181" s="183"/>
      <c r="K181" s="183"/>
      <c r="L181" s="183"/>
      <c r="M181" s="183"/>
      <c r="N181" s="183"/>
      <c r="O181" s="224"/>
      <c r="P181" s="167">
        <v>0</v>
      </c>
      <c r="Q181" s="223">
        <v>1</v>
      </c>
      <c r="R181" s="225">
        <v>2.5</v>
      </c>
      <c r="S181" s="225">
        <v>1</v>
      </c>
      <c r="T181" s="168">
        <v>1</v>
      </c>
      <c r="U181" s="168"/>
      <c r="V181" s="168"/>
      <c r="W181" s="166"/>
      <c r="X181" s="183">
        <v>5</v>
      </c>
      <c r="Y181" s="169">
        <v>0</v>
      </c>
      <c r="Z181" s="170"/>
      <c r="AB181" s="223">
        <v>1</v>
      </c>
      <c r="AC181" s="183">
        <v>1</v>
      </c>
      <c r="AD181" s="183"/>
      <c r="AE181" s="183"/>
      <c r="AF181" s="183"/>
      <c r="AG181" s="183"/>
      <c r="AH181" s="183"/>
      <c r="AI181" s="183"/>
      <c r="AJ181" s="183"/>
      <c r="AK181" s="226"/>
      <c r="AL181" s="227"/>
      <c r="AM181" s="223">
        <v>1</v>
      </c>
      <c r="AN181" s="225"/>
      <c r="AO181" s="225"/>
      <c r="AP181" s="168"/>
      <c r="AQ181" s="168"/>
      <c r="AR181" s="168"/>
      <c r="AS181" s="166"/>
      <c r="AT181" s="183">
        <v>5</v>
      </c>
      <c r="AU181" s="169">
        <v>0</v>
      </c>
      <c r="AV181" s="173"/>
      <c r="AX181" s="228"/>
      <c r="AY181" s="229"/>
      <c r="AZ181" s="229"/>
      <c r="BA181" s="229"/>
      <c r="BB181" s="229"/>
      <c r="BC181" s="230"/>
      <c r="BE181" s="231">
        <v>2.5</v>
      </c>
      <c r="BF181" s="183">
        <v>5</v>
      </c>
      <c r="BG181" s="183"/>
      <c r="BH181" s="183"/>
      <c r="BI181" s="183"/>
      <c r="BJ181" s="183"/>
      <c r="BK181" s="183"/>
      <c r="BL181" s="183"/>
      <c r="BM181" s="183"/>
      <c r="BN181" s="226"/>
      <c r="BO181" s="227"/>
      <c r="BP181" s="223">
        <v>2.8</v>
      </c>
      <c r="BQ181" s="225"/>
      <c r="BR181" s="225"/>
      <c r="BS181" s="168"/>
      <c r="BT181" s="168"/>
      <c r="BU181" s="168"/>
      <c r="BV181" s="166"/>
      <c r="BW181" s="183">
        <v>5</v>
      </c>
      <c r="BX181" s="169">
        <v>0</v>
      </c>
      <c r="BY181" s="184"/>
      <c r="CA181" s="185">
        <v>2.6</v>
      </c>
      <c r="CB181" s="232" t="s">
        <v>426</v>
      </c>
      <c r="CC181" s="187"/>
      <c r="CD181" s="188">
        <v>1.3</v>
      </c>
      <c r="CE181" s="233" t="s">
        <v>426</v>
      </c>
      <c r="CF181" s="190"/>
      <c r="CG181" s="191">
        <v>3.1</v>
      </c>
      <c r="CH181" s="234" t="s">
        <v>430</v>
      </c>
      <c r="CI181" s="190"/>
      <c r="CJ181" s="235">
        <v>2.5</v>
      </c>
      <c r="CL181" s="236"/>
      <c r="CM181" s="237"/>
      <c r="CN181" s="238"/>
      <c r="CO181">
        <v>0</v>
      </c>
      <c r="CP181" s="239"/>
      <c r="CQ181" s="240"/>
      <c r="CR181" s="240"/>
      <c r="CS181" s="240"/>
      <c r="CT181" s="241"/>
      <c r="CU181" s="242">
        <v>0</v>
      </c>
      <c r="CW181" s="243"/>
      <c r="CX181" s="244">
        <v>0</v>
      </c>
      <c r="CY181" s="202">
        <v>0</v>
      </c>
      <c r="CZ181" s="245">
        <v>0</v>
      </c>
      <c r="DA181" s="204"/>
      <c r="DB181" s="243"/>
      <c r="DC181" s="244">
        <v>0</v>
      </c>
      <c r="DD181" s="202">
        <v>0</v>
      </c>
      <c r="DE181" s="246">
        <v>0</v>
      </c>
      <c r="DF181" s="190"/>
      <c r="DG181" s="243"/>
      <c r="DH181" s="202">
        <v>0</v>
      </c>
      <c r="DI181" s="202">
        <v>0</v>
      </c>
      <c r="DJ181" s="246">
        <v>0</v>
      </c>
      <c r="DK181" s="209"/>
      <c r="DL181" s="247"/>
      <c r="DM181" s="248"/>
      <c r="DN181" s="248"/>
      <c r="DO181" s="249"/>
      <c r="DR181" s="250">
        <v>3.2</v>
      </c>
      <c r="DS181" s="397">
        <v>2.6</v>
      </c>
      <c r="DT181" s="397"/>
      <c r="DU181" s="398"/>
      <c r="DV181" s="391"/>
      <c r="DW181" s="253">
        <v>2.6</v>
      </c>
      <c r="DX181" s="399">
        <v>1.3</v>
      </c>
      <c r="DY181" s="399"/>
      <c r="DZ181" s="400"/>
      <c r="EA181" s="391"/>
      <c r="EB181" s="401">
        <v>3.2</v>
      </c>
      <c r="EC181" s="402">
        <v>3.1</v>
      </c>
      <c r="ED181" s="402"/>
      <c r="EE181" s="403"/>
    </row>
    <row r="182" spans="1:135" x14ac:dyDescent="0.3">
      <c r="A182" s="20">
        <f t="shared" si="4"/>
        <v>70410</v>
      </c>
      <c r="B182" s="456" t="s">
        <v>148</v>
      </c>
      <c r="C182" s="457" t="s">
        <v>140</v>
      </c>
      <c r="D182" s="457" t="s">
        <v>105</v>
      </c>
      <c r="E182" s="457" t="s">
        <v>26</v>
      </c>
      <c r="F182" s="223">
        <v>2.5</v>
      </c>
      <c r="G182" s="183">
        <v>1</v>
      </c>
      <c r="H182" s="183">
        <v>1</v>
      </c>
      <c r="I182" s="183">
        <v>2</v>
      </c>
      <c r="J182" s="183"/>
      <c r="K182" s="183"/>
      <c r="L182" s="183"/>
      <c r="M182" s="183"/>
      <c r="N182" s="183"/>
      <c r="O182" s="224"/>
      <c r="P182" s="167">
        <v>0</v>
      </c>
      <c r="Q182" s="223">
        <v>3.5</v>
      </c>
      <c r="R182" s="225">
        <v>1</v>
      </c>
      <c r="S182" s="225">
        <v>1</v>
      </c>
      <c r="T182" s="168">
        <v>1</v>
      </c>
      <c r="U182" s="168"/>
      <c r="V182" s="168"/>
      <c r="W182" s="166"/>
      <c r="X182" s="183">
        <v>5</v>
      </c>
      <c r="Y182" s="169">
        <v>0</v>
      </c>
      <c r="Z182" s="170"/>
      <c r="AB182" s="223">
        <v>1</v>
      </c>
      <c r="AC182" s="183">
        <v>1</v>
      </c>
      <c r="AD182" s="183"/>
      <c r="AE182" s="183"/>
      <c r="AF182" s="183"/>
      <c r="AG182" s="183"/>
      <c r="AH182" s="183"/>
      <c r="AI182" s="183"/>
      <c r="AJ182" s="183"/>
      <c r="AK182" s="226"/>
      <c r="AL182" s="227"/>
      <c r="AM182" s="223">
        <v>1</v>
      </c>
      <c r="AN182" s="225"/>
      <c r="AO182" s="225"/>
      <c r="AP182" s="168"/>
      <c r="AQ182" s="168"/>
      <c r="AR182" s="168"/>
      <c r="AS182" s="166"/>
      <c r="AT182" s="183">
        <v>5</v>
      </c>
      <c r="AU182" s="169">
        <v>0</v>
      </c>
      <c r="AV182" s="173"/>
      <c r="AX182" s="228"/>
      <c r="AY182" s="229"/>
      <c r="AZ182" s="229"/>
      <c r="BA182" s="229"/>
      <c r="BB182" s="229"/>
      <c r="BC182" s="230"/>
      <c r="BE182" s="231">
        <v>1</v>
      </c>
      <c r="BF182" s="183">
        <v>1</v>
      </c>
      <c r="BG182" s="183"/>
      <c r="BH182" s="183"/>
      <c r="BI182" s="183"/>
      <c r="BJ182" s="183"/>
      <c r="BK182" s="183"/>
      <c r="BL182" s="183"/>
      <c r="BM182" s="183"/>
      <c r="BN182" s="226"/>
      <c r="BO182" s="227"/>
      <c r="BP182" s="223">
        <v>1</v>
      </c>
      <c r="BQ182" s="225"/>
      <c r="BR182" s="225"/>
      <c r="BS182" s="168"/>
      <c r="BT182" s="168"/>
      <c r="BU182" s="168"/>
      <c r="BV182" s="166"/>
      <c r="BW182" s="183">
        <v>5</v>
      </c>
      <c r="BX182" s="169">
        <v>0</v>
      </c>
      <c r="BY182" s="184"/>
      <c r="CA182" s="185">
        <v>2</v>
      </c>
      <c r="CB182" s="232" t="s">
        <v>426</v>
      </c>
      <c r="CC182" s="187"/>
      <c r="CD182" s="188">
        <v>1.3</v>
      </c>
      <c r="CE182" s="233" t="s">
        <v>426</v>
      </c>
      <c r="CF182" s="190"/>
      <c r="CG182" s="191">
        <v>1.3</v>
      </c>
      <c r="CH182" s="234" t="s">
        <v>426</v>
      </c>
      <c r="CI182" s="190"/>
      <c r="CJ182" s="235">
        <v>1.7</v>
      </c>
      <c r="CL182" s="236"/>
      <c r="CM182" s="237"/>
      <c r="CN182" s="238"/>
      <c r="CO182">
        <v>0</v>
      </c>
      <c r="CP182" s="239"/>
      <c r="CQ182" s="240"/>
      <c r="CR182" s="240"/>
      <c r="CS182" s="240"/>
      <c r="CT182" s="241"/>
      <c r="CU182" s="242">
        <v>0</v>
      </c>
      <c r="CW182" s="243"/>
      <c r="CX182" s="244">
        <v>0</v>
      </c>
      <c r="CY182" s="202">
        <v>0</v>
      </c>
      <c r="CZ182" s="245">
        <v>0</v>
      </c>
      <c r="DA182" s="204"/>
      <c r="DB182" s="243"/>
      <c r="DC182" s="244">
        <v>0</v>
      </c>
      <c r="DD182" s="202">
        <v>0</v>
      </c>
      <c r="DE182" s="246">
        <v>0</v>
      </c>
      <c r="DF182" s="190"/>
      <c r="DG182" s="243"/>
      <c r="DH182" s="202">
        <v>0</v>
      </c>
      <c r="DI182" s="202">
        <v>0</v>
      </c>
      <c r="DJ182" s="246">
        <v>0</v>
      </c>
      <c r="DK182" s="209"/>
      <c r="DL182" s="247"/>
      <c r="DM182" s="248"/>
      <c r="DN182" s="248"/>
      <c r="DO182" s="249"/>
      <c r="DR182" s="250">
        <v>2.5</v>
      </c>
      <c r="DS182" s="397">
        <v>2</v>
      </c>
      <c r="DT182" s="397"/>
      <c r="DU182" s="398"/>
      <c r="DV182" s="391"/>
      <c r="DW182" s="253">
        <v>1.9</v>
      </c>
      <c r="DX182" s="399">
        <v>1.3</v>
      </c>
      <c r="DY182" s="399"/>
      <c r="DZ182" s="400"/>
      <c r="EA182" s="391"/>
      <c r="EB182" s="401">
        <v>1.7</v>
      </c>
      <c r="EC182" s="402">
        <v>1.3</v>
      </c>
      <c r="ED182" s="402"/>
      <c r="EE182" s="403"/>
    </row>
    <row r="183" spans="1:135" x14ac:dyDescent="0.3">
      <c r="A183" s="20">
        <f t="shared" si="4"/>
        <v>70411</v>
      </c>
      <c r="B183" s="456" t="s">
        <v>55</v>
      </c>
      <c r="C183" s="457" t="s">
        <v>173</v>
      </c>
      <c r="D183" s="457" t="s">
        <v>22</v>
      </c>
      <c r="E183" s="457" t="s">
        <v>139</v>
      </c>
      <c r="F183" s="266">
        <v>1</v>
      </c>
      <c r="G183" s="268">
        <v>1</v>
      </c>
      <c r="H183" s="268">
        <v>1</v>
      </c>
      <c r="I183" s="268">
        <v>1</v>
      </c>
      <c r="J183" s="268"/>
      <c r="K183" s="268"/>
      <c r="L183" s="268"/>
      <c r="M183" s="268"/>
      <c r="N183" s="268"/>
      <c r="O183" s="224"/>
      <c r="P183" s="167">
        <v>0</v>
      </c>
      <c r="Q183" s="266">
        <v>1</v>
      </c>
      <c r="R183" s="269">
        <v>2.5</v>
      </c>
      <c r="S183" s="269">
        <v>1</v>
      </c>
      <c r="T183" s="169">
        <v>1</v>
      </c>
      <c r="U183" s="169"/>
      <c r="V183" s="169"/>
      <c r="W183" s="166"/>
      <c r="X183" s="183">
        <v>5</v>
      </c>
      <c r="Y183" s="169">
        <v>0</v>
      </c>
      <c r="Z183" s="170"/>
      <c r="AB183" s="266">
        <v>1</v>
      </c>
      <c r="AC183" s="268">
        <v>1</v>
      </c>
      <c r="AD183" s="268"/>
      <c r="AE183" s="268"/>
      <c r="AF183" s="268"/>
      <c r="AG183" s="268"/>
      <c r="AH183" s="268"/>
      <c r="AI183" s="268"/>
      <c r="AJ183" s="268"/>
      <c r="AK183" s="226"/>
      <c r="AL183" s="227"/>
      <c r="AM183" s="223">
        <v>1</v>
      </c>
      <c r="AN183" s="269"/>
      <c r="AO183" s="269"/>
      <c r="AP183" s="169"/>
      <c r="AQ183" s="169"/>
      <c r="AR183" s="169"/>
      <c r="AS183" s="166"/>
      <c r="AT183" s="183">
        <v>5</v>
      </c>
      <c r="AU183" s="169">
        <v>0</v>
      </c>
      <c r="AV183" s="173"/>
      <c r="AX183" s="228"/>
      <c r="AY183" s="229"/>
      <c r="AZ183" s="229"/>
      <c r="BA183" s="229"/>
      <c r="BB183" s="229"/>
      <c r="BC183" s="230"/>
      <c r="BE183" s="270">
        <v>1</v>
      </c>
      <c r="BF183" s="268">
        <v>1</v>
      </c>
      <c r="BG183" s="268"/>
      <c r="BH183" s="268"/>
      <c r="BI183" s="268"/>
      <c r="BJ183" s="268"/>
      <c r="BK183" s="268"/>
      <c r="BL183" s="268"/>
      <c r="BM183" s="268"/>
      <c r="BN183" s="226"/>
      <c r="BO183" s="227"/>
      <c r="BP183" s="223">
        <v>2.5</v>
      </c>
      <c r="BQ183" s="269"/>
      <c r="BR183" s="269"/>
      <c r="BS183" s="169"/>
      <c r="BT183" s="169"/>
      <c r="BU183" s="169"/>
      <c r="BV183" s="166"/>
      <c r="BW183" s="183">
        <v>5</v>
      </c>
      <c r="BX183" s="169">
        <v>0</v>
      </c>
      <c r="BY183" s="184"/>
      <c r="CA183" s="185">
        <v>1.6</v>
      </c>
      <c r="CB183" s="232" t="s">
        <v>426</v>
      </c>
      <c r="CC183" s="187"/>
      <c r="CD183" s="188">
        <v>1.3</v>
      </c>
      <c r="CE183" s="233" t="s">
        <v>426</v>
      </c>
      <c r="CF183" s="190"/>
      <c r="CG183" s="191">
        <v>1.9</v>
      </c>
      <c r="CH183" s="234" t="s">
        <v>426</v>
      </c>
      <c r="CI183" s="190"/>
      <c r="CJ183" s="235">
        <v>1.6</v>
      </c>
      <c r="CL183" s="236"/>
      <c r="CM183" s="237"/>
      <c r="CN183" s="238"/>
      <c r="CO183">
        <v>0</v>
      </c>
      <c r="CP183" s="239"/>
      <c r="CQ183" s="240"/>
      <c r="CR183" s="240"/>
      <c r="CS183" s="240"/>
      <c r="CT183" s="241"/>
      <c r="CU183" s="242">
        <v>0</v>
      </c>
      <c r="CW183" s="243"/>
      <c r="CX183" s="244">
        <v>0</v>
      </c>
      <c r="CY183" s="202">
        <v>0</v>
      </c>
      <c r="CZ183" s="245">
        <v>0</v>
      </c>
      <c r="DA183" s="204"/>
      <c r="DB183" s="243"/>
      <c r="DC183" s="244">
        <v>0</v>
      </c>
      <c r="DD183" s="202">
        <v>0</v>
      </c>
      <c r="DE183" s="246">
        <v>0</v>
      </c>
      <c r="DF183" s="190"/>
      <c r="DG183" s="243"/>
      <c r="DH183" s="202">
        <v>0</v>
      </c>
      <c r="DI183" s="202">
        <v>0</v>
      </c>
      <c r="DJ183" s="246">
        <v>0</v>
      </c>
      <c r="DK183" s="209"/>
      <c r="DL183" s="247"/>
      <c r="DM183" s="248"/>
      <c r="DN183" s="248"/>
      <c r="DO183" s="249"/>
      <c r="DR183" s="250">
        <v>2.5</v>
      </c>
      <c r="DS183" s="397">
        <v>1.6</v>
      </c>
      <c r="DT183" s="397"/>
      <c r="DU183" s="398"/>
      <c r="DV183" s="391"/>
      <c r="DW183" s="253">
        <v>1.9</v>
      </c>
      <c r="DX183" s="399">
        <v>1.3</v>
      </c>
      <c r="DY183" s="399"/>
      <c r="DZ183" s="400"/>
      <c r="EA183" s="391"/>
      <c r="EB183" s="401">
        <v>2.2999999999999998</v>
      </c>
      <c r="EC183" s="402">
        <v>1.9</v>
      </c>
      <c r="ED183" s="402"/>
      <c r="EE183" s="403"/>
    </row>
    <row r="184" spans="1:135" x14ac:dyDescent="0.3">
      <c r="A184" s="20">
        <f t="shared" si="4"/>
        <v>70412</v>
      </c>
      <c r="B184" s="456" t="s">
        <v>55</v>
      </c>
      <c r="C184" s="457" t="s">
        <v>50</v>
      </c>
      <c r="D184" s="457" t="s">
        <v>108</v>
      </c>
      <c r="E184" s="457" t="s">
        <v>99</v>
      </c>
      <c r="F184" s="223">
        <v>5</v>
      </c>
      <c r="G184" s="183">
        <v>2</v>
      </c>
      <c r="H184" s="183">
        <v>2.5</v>
      </c>
      <c r="I184" s="183">
        <v>5</v>
      </c>
      <c r="J184" s="183"/>
      <c r="K184" s="183"/>
      <c r="L184" s="183"/>
      <c r="M184" s="183"/>
      <c r="N184" s="183"/>
      <c r="O184" s="224"/>
      <c r="P184" s="167">
        <v>0</v>
      </c>
      <c r="Q184" s="223">
        <v>3.5</v>
      </c>
      <c r="R184" s="225">
        <v>2.5</v>
      </c>
      <c r="S184" s="225">
        <v>5</v>
      </c>
      <c r="T184" s="168">
        <v>5</v>
      </c>
      <c r="U184" s="168"/>
      <c r="V184" s="168"/>
      <c r="W184" s="166"/>
      <c r="X184" s="183">
        <v>5</v>
      </c>
      <c r="Y184" s="169">
        <v>0</v>
      </c>
      <c r="Z184" s="170"/>
      <c r="AB184" s="223">
        <v>4</v>
      </c>
      <c r="AC184" s="183">
        <v>5</v>
      </c>
      <c r="AD184" s="183"/>
      <c r="AE184" s="183"/>
      <c r="AF184" s="183"/>
      <c r="AG184" s="183"/>
      <c r="AH184" s="183"/>
      <c r="AI184" s="183"/>
      <c r="AJ184" s="183"/>
      <c r="AK184" s="226"/>
      <c r="AL184" s="227"/>
      <c r="AM184" s="223">
        <v>5</v>
      </c>
      <c r="AN184" s="225"/>
      <c r="AO184" s="225"/>
      <c r="AP184" s="168"/>
      <c r="AQ184" s="168"/>
      <c r="AR184" s="168"/>
      <c r="AS184" s="166"/>
      <c r="AT184" s="183">
        <v>5</v>
      </c>
      <c r="AU184" s="169">
        <v>0</v>
      </c>
      <c r="AV184" s="173"/>
      <c r="AX184" s="228"/>
      <c r="AY184" s="229"/>
      <c r="AZ184" s="229"/>
      <c r="BA184" s="229"/>
      <c r="BB184" s="229"/>
      <c r="BC184" s="230"/>
      <c r="BE184" s="231">
        <v>5</v>
      </c>
      <c r="BF184" s="183">
        <v>5</v>
      </c>
      <c r="BG184" s="183"/>
      <c r="BH184" s="183"/>
      <c r="BI184" s="183"/>
      <c r="BJ184" s="183"/>
      <c r="BK184" s="183"/>
      <c r="BL184" s="183"/>
      <c r="BM184" s="183"/>
      <c r="BN184" s="226"/>
      <c r="BO184" s="227"/>
      <c r="BP184" s="223">
        <v>5</v>
      </c>
      <c r="BQ184" s="225"/>
      <c r="BR184" s="225"/>
      <c r="BS184" s="168"/>
      <c r="BT184" s="168"/>
      <c r="BU184" s="168"/>
      <c r="BV184" s="166"/>
      <c r="BW184" s="183">
        <v>5</v>
      </c>
      <c r="BX184" s="169">
        <v>0</v>
      </c>
      <c r="BY184" s="184"/>
      <c r="CA184" s="185">
        <v>3.9</v>
      </c>
      <c r="CB184" s="232" t="s">
        <v>424</v>
      </c>
      <c r="CC184" s="187"/>
      <c r="CD184" s="188">
        <v>4.3</v>
      </c>
      <c r="CE184" s="233" t="s">
        <v>425</v>
      </c>
      <c r="CF184" s="190"/>
      <c r="CG184" s="191">
        <v>4.5</v>
      </c>
      <c r="CH184" s="234" t="s">
        <v>425</v>
      </c>
      <c r="CI184" s="190"/>
      <c r="CJ184" s="235">
        <v>4.0999999999999996</v>
      </c>
      <c r="CL184" s="236"/>
      <c r="CM184" s="237"/>
      <c r="CN184" s="238"/>
      <c r="CO184">
        <v>0</v>
      </c>
      <c r="CP184" s="239"/>
      <c r="CQ184" s="240"/>
      <c r="CR184" s="240"/>
      <c r="CS184" s="240"/>
      <c r="CT184" s="241"/>
      <c r="CU184" s="242">
        <v>0</v>
      </c>
      <c r="CW184" s="243"/>
      <c r="CX184" s="244">
        <v>0</v>
      </c>
      <c r="CY184" s="202">
        <v>0</v>
      </c>
      <c r="CZ184" s="245">
        <v>0</v>
      </c>
      <c r="DA184" s="204"/>
      <c r="DB184" s="243"/>
      <c r="DC184" s="244">
        <v>0</v>
      </c>
      <c r="DD184" s="202">
        <v>0</v>
      </c>
      <c r="DE184" s="246">
        <v>0</v>
      </c>
      <c r="DF184" s="190"/>
      <c r="DG184" s="243"/>
      <c r="DH184" s="202">
        <v>0</v>
      </c>
      <c r="DI184" s="202">
        <v>0</v>
      </c>
      <c r="DJ184" s="246">
        <v>0</v>
      </c>
      <c r="DK184" s="209"/>
      <c r="DL184" s="247"/>
      <c r="DM184" s="248"/>
      <c r="DN184" s="248"/>
      <c r="DO184" s="249"/>
      <c r="DR184" s="250">
        <v>3.9</v>
      </c>
      <c r="DS184" s="397">
        <v>3.9</v>
      </c>
      <c r="DT184" s="397"/>
      <c r="DU184" s="398"/>
      <c r="DV184" s="391"/>
      <c r="DW184" s="253">
        <v>3.9</v>
      </c>
      <c r="DX184" s="399">
        <v>4.3</v>
      </c>
      <c r="DY184" s="399"/>
      <c r="DZ184" s="400"/>
      <c r="EA184" s="391"/>
      <c r="EB184" s="401">
        <v>3.5</v>
      </c>
      <c r="EC184" s="402">
        <v>4.5</v>
      </c>
      <c r="ED184" s="402"/>
      <c r="EE184" s="403"/>
    </row>
    <row r="185" spans="1:135" x14ac:dyDescent="0.3">
      <c r="A185" s="20">
        <f t="shared" si="4"/>
        <v>70413</v>
      </c>
      <c r="B185" s="456" t="s">
        <v>55</v>
      </c>
      <c r="C185" s="457" t="s">
        <v>388</v>
      </c>
      <c r="D185" s="457" t="s">
        <v>75</v>
      </c>
      <c r="E185" s="457">
        <v>0</v>
      </c>
      <c r="F185" s="223">
        <v>3.4</v>
      </c>
      <c r="G185" s="183">
        <v>1</v>
      </c>
      <c r="H185" s="183">
        <v>1</v>
      </c>
      <c r="I185" s="183">
        <v>1</v>
      </c>
      <c r="J185" s="183"/>
      <c r="K185" s="183"/>
      <c r="L185" s="183"/>
      <c r="M185" s="183"/>
      <c r="N185" s="183"/>
      <c r="O185" s="224"/>
      <c r="P185" s="167">
        <v>0</v>
      </c>
      <c r="Q185" s="223">
        <v>1</v>
      </c>
      <c r="R185" s="225">
        <v>1</v>
      </c>
      <c r="S185" s="225">
        <v>1</v>
      </c>
      <c r="T185" s="168">
        <v>1</v>
      </c>
      <c r="U185" s="168"/>
      <c r="V185" s="168"/>
      <c r="W185" s="166"/>
      <c r="X185" s="183">
        <v>5</v>
      </c>
      <c r="Y185" s="169">
        <v>0</v>
      </c>
      <c r="Z185" s="170"/>
      <c r="AB185" s="223">
        <v>1</v>
      </c>
      <c r="AC185" s="183">
        <v>1</v>
      </c>
      <c r="AD185" s="183"/>
      <c r="AE185" s="183"/>
      <c r="AF185" s="183"/>
      <c r="AG185" s="183"/>
      <c r="AH185" s="183"/>
      <c r="AI185" s="183"/>
      <c r="AJ185" s="183"/>
      <c r="AK185" s="226"/>
      <c r="AL185" s="227"/>
      <c r="AM185" s="223">
        <v>1</v>
      </c>
      <c r="AN185" s="225"/>
      <c r="AO185" s="225"/>
      <c r="AP185" s="168"/>
      <c r="AQ185" s="168"/>
      <c r="AR185" s="168"/>
      <c r="AS185" s="166"/>
      <c r="AT185" s="183">
        <v>5</v>
      </c>
      <c r="AU185" s="169">
        <v>0</v>
      </c>
      <c r="AV185" s="173"/>
      <c r="AX185" s="228"/>
      <c r="AY185" s="229"/>
      <c r="AZ185" s="229"/>
      <c r="BA185" s="229"/>
      <c r="BB185" s="229"/>
      <c r="BC185" s="230"/>
      <c r="BE185" s="231">
        <v>3</v>
      </c>
      <c r="BF185" s="183">
        <v>5</v>
      </c>
      <c r="BG185" s="183"/>
      <c r="BH185" s="183"/>
      <c r="BI185" s="183"/>
      <c r="BJ185" s="183"/>
      <c r="BK185" s="183"/>
      <c r="BL185" s="183"/>
      <c r="BM185" s="183"/>
      <c r="BN185" s="226"/>
      <c r="BO185" s="227"/>
      <c r="BP185" s="223">
        <v>1</v>
      </c>
      <c r="BQ185" s="225"/>
      <c r="BR185" s="225"/>
      <c r="BS185" s="168"/>
      <c r="BT185" s="168"/>
      <c r="BU185" s="168"/>
      <c r="BV185" s="166"/>
      <c r="BW185" s="183">
        <v>5</v>
      </c>
      <c r="BX185" s="169">
        <v>0</v>
      </c>
      <c r="BY185" s="184"/>
      <c r="CA185" s="185">
        <v>1.7</v>
      </c>
      <c r="CB185" s="232" t="s">
        <v>426</v>
      </c>
      <c r="CC185" s="187"/>
      <c r="CD185" s="188">
        <v>1.3</v>
      </c>
      <c r="CE185" s="233" t="s">
        <v>426</v>
      </c>
      <c r="CF185" s="190"/>
      <c r="CG185" s="191">
        <v>2.5</v>
      </c>
      <c r="CH185" s="234" t="s">
        <v>426</v>
      </c>
      <c r="CI185" s="190"/>
      <c r="CJ185" s="235">
        <v>1.8</v>
      </c>
      <c r="CL185" s="236"/>
      <c r="CM185" s="237"/>
      <c r="CN185" s="238"/>
      <c r="CO185">
        <v>0</v>
      </c>
      <c r="CP185" s="239"/>
      <c r="CQ185" s="240"/>
      <c r="CR185" s="240"/>
      <c r="CS185" s="240"/>
      <c r="CT185" s="241"/>
      <c r="CU185" s="242">
        <v>0</v>
      </c>
      <c r="CW185" s="243"/>
      <c r="CX185" s="244">
        <v>0</v>
      </c>
      <c r="CY185" s="202">
        <v>0</v>
      </c>
      <c r="CZ185" s="245">
        <v>0</v>
      </c>
      <c r="DA185" s="204"/>
      <c r="DB185" s="243"/>
      <c r="DC185" s="244">
        <v>0</v>
      </c>
      <c r="DD185" s="202">
        <v>0</v>
      </c>
      <c r="DE185" s="246">
        <v>0</v>
      </c>
      <c r="DF185" s="190"/>
      <c r="DG185" s="243"/>
      <c r="DH185" s="202">
        <v>0</v>
      </c>
      <c r="DI185" s="202">
        <v>0</v>
      </c>
      <c r="DJ185" s="246">
        <v>0</v>
      </c>
      <c r="DK185" s="209"/>
      <c r="DL185" s="247"/>
      <c r="DM185" s="248"/>
      <c r="DN185" s="248"/>
      <c r="DO185" s="249"/>
      <c r="DR185" s="250">
        <v>3</v>
      </c>
      <c r="DS185" s="397">
        <v>1.7</v>
      </c>
      <c r="DT185" s="397"/>
      <c r="DU185" s="398"/>
      <c r="DV185" s="391"/>
      <c r="DW185" s="253">
        <v>1.4</v>
      </c>
      <c r="DX185" s="399">
        <v>1.3</v>
      </c>
      <c r="DY185" s="399"/>
      <c r="DZ185" s="400"/>
      <c r="EA185" s="391"/>
      <c r="EB185" s="401">
        <v>2.1</v>
      </c>
      <c r="EC185" s="402">
        <v>2.5</v>
      </c>
      <c r="ED185" s="402"/>
      <c r="EE185" s="403"/>
    </row>
    <row r="186" spans="1:135" x14ac:dyDescent="0.3">
      <c r="A186" s="20">
        <f t="shared" si="4"/>
        <v>70414</v>
      </c>
      <c r="B186" s="456" t="s">
        <v>145</v>
      </c>
      <c r="C186" s="457" t="s">
        <v>389</v>
      </c>
      <c r="D186" s="457" t="s">
        <v>39</v>
      </c>
      <c r="E186" s="457">
        <v>0</v>
      </c>
      <c r="F186" s="223">
        <v>5</v>
      </c>
      <c r="G186" s="183">
        <v>2</v>
      </c>
      <c r="H186" s="183">
        <v>2.5</v>
      </c>
      <c r="I186" s="183">
        <v>1.5</v>
      </c>
      <c r="J186" s="183"/>
      <c r="K186" s="183"/>
      <c r="L186" s="183"/>
      <c r="M186" s="183"/>
      <c r="N186" s="183"/>
      <c r="O186" s="224"/>
      <c r="P186" s="167">
        <v>0</v>
      </c>
      <c r="Q186" s="223">
        <v>1</v>
      </c>
      <c r="R186" s="225">
        <v>1</v>
      </c>
      <c r="S186" s="225">
        <v>1</v>
      </c>
      <c r="T186" s="168">
        <v>1</v>
      </c>
      <c r="U186" s="168"/>
      <c r="V186" s="168"/>
      <c r="W186" s="166"/>
      <c r="X186" s="183">
        <v>5</v>
      </c>
      <c r="Y186" s="169">
        <v>0</v>
      </c>
      <c r="Z186" s="170"/>
      <c r="AB186" s="223">
        <v>1</v>
      </c>
      <c r="AC186" s="183">
        <v>1</v>
      </c>
      <c r="AD186" s="183"/>
      <c r="AE186" s="183"/>
      <c r="AF186" s="183"/>
      <c r="AG186" s="183"/>
      <c r="AH186" s="183"/>
      <c r="AI186" s="183"/>
      <c r="AJ186" s="183"/>
      <c r="AK186" s="226"/>
      <c r="AL186" s="227"/>
      <c r="AM186" s="223">
        <v>2</v>
      </c>
      <c r="AN186" s="225"/>
      <c r="AO186" s="225"/>
      <c r="AP186" s="168"/>
      <c r="AQ186" s="168"/>
      <c r="AR186" s="168"/>
      <c r="AS186" s="166"/>
      <c r="AT186" s="183">
        <v>5</v>
      </c>
      <c r="AU186" s="169">
        <v>0</v>
      </c>
      <c r="AV186" s="173"/>
      <c r="AX186" s="228"/>
      <c r="AY186" s="229"/>
      <c r="AZ186" s="229"/>
      <c r="BA186" s="229"/>
      <c r="BB186" s="229"/>
      <c r="BC186" s="230"/>
      <c r="BE186" s="231">
        <v>1</v>
      </c>
      <c r="BF186" s="183">
        <v>1</v>
      </c>
      <c r="BG186" s="183"/>
      <c r="BH186" s="183"/>
      <c r="BI186" s="183"/>
      <c r="BJ186" s="183"/>
      <c r="BK186" s="183"/>
      <c r="BL186" s="183"/>
      <c r="BM186" s="183"/>
      <c r="BN186" s="226"/>
      <c r="BO186" s="227"/>
      <c r="BP186" s="223">
        <v>1</v>
      </c>
      <c r="BQ186" s="225"/>
      <c r="BR186" s="225"/>
      <c r="BS186" s="168"/>
      <c r="BT186" s="168"/>
      <c r="BU186" s="168"/>
      <c r="BV186" s="166"/>
      <c r="BW186" s="183">
        <v>5</v>
      </c>
      <c r="BX186" s="169">
        <v>0</v>
      </c>
      <c r="BY186" s="184"/>
      <c r="CA186" s="185">
        <v>2.2000000000000002</v>
      </c>
      <c r="CB186" s="232" t="s">
        <v>426</v>
      </c>
      <c r="CC186" s="187"/>
      <c r="CD186" s="188">
        <v>1.7</v>
      </c>
      <c r="CE186" s="233" t="s">
        <v>426</v>
      </c>
      <c r="CF186" s="190"/>
      <c r="CG186" s="191">
        <v>1.3</v>
      </c>
      <c r="CH186" s="234" t="s">
        <v>426</v>
      </c>
      <c r="CI186" s="190"/>
      <c r="CJ186" s="235">
        <v>1.9</v>
      </c>
      <c r="CL186" s="236"/>
      <c r="CM186" s="237"/>
      <c r="CN186" s="238"/>
      <c r="CO186">
        <v>0</v>
      </c>
      <c r="CP186" s="239"/>
      <c r="CQ186" s="240"/>
      <c r="CR186" s="240"/>
      <c r="CS186" s="240"/>
      <c r="CT186" s="241"/>
      <c r="CU186" s="242">
        <v>0</v>
      </c>
      <c r="CW186" s="243"/>
      <c r="CX186" s="244">
        <v>0</v>
      </c>
      <c r="CY186" s="202">
        <v>0</v>
      </c>
      <c r="CZ186" s="245">
        <v>0</v>
      </c>
      <c r="DA186" s="204"/>
      <c r="DB186" s="243"/>
      <c r="DC186" s="244">
        <v>0</v>
      </c>
      <c r="DD186" s="202">
        <v>0</v>
      </c>
      <c r="DE186" s="246">
        <v>0</v>
      </c>
      <c r="DF186" s="190"/>
      <c r="DG186" s="243"/>
      <c r="DH186" s="202">
        <v>0</v>
      </c>
      <c r="DI186" s="202">
        <v>0</v>
      </c>
      <c r="DJ186" s="246">
        <v>0</v>
      </c>
      <c r="DK186" s="209"/>
      <c r="DL186" s="247"/>
      <c r="DM186" s="248"/>
      <c r="DN186" s="248"/>
      <c r="DO186" s="249"/>
      <c r="DR186" s="250">
        <v>3.2</v>
      </c>
      <c r="DS186" s="397">
        <v>2.2000000000000002</v>
      </c>
      <c r="DT186" s="397"/>
      <c r="DU186" s="398"/>
      <c r="DV186" s="391"/>
      <c r="DW186" s="253">
        <v>2.8</v>
      </c>
      <c r="DX186" s="399">
        <v>1.7</v>
      </c>
      <c r="DY186" s="399"/>
      <c r="DZ186" s="400"/>
      <c r="EA186" s="391"/>
      <c r="EB186" s="401">
        <v>3.1</v>
      </c>
      <c r="EC186" s="402">
        <v>1.3</v>
      </c>
      <c r="ED186" s="402"/>
      <c r="EE186" s="403"/>
    </row>
    <row r="187" spans="1:135" x14ac:dyDescent="0.3">
      <c r="A187" s="20">
        <f t="shared" si="4"/>
        <v>70415</v>
      </c>
      <c r="B187" s="456" t="s">
        <v>390</v>
      </c>
      <c r="C187" s="457" t="s">
        <v>44</v>
      </c>
      <c r="D187" s="457" t="s">
        <v>63</v>
      </c>
      <c r="E187" s="457">
        <v>0</v>
      </c>
      <c r="F187" s="223">
        <v>1</v>
      </c>
      <c r="G187" s="183">
        <v>1</v>
      </c>
      <c r="H187" s="183">
        <v>1</v>
      </c>
      <c r="I187" s="183">
        <v>1</v>
      </c>
      <c r="J187" s="183"/>
      <c r="K187" s="183"/>
      <c r="L187" s="183"/>
      <c r="M187" s="183"/>
      <c r="N187" s="183"/>
      <c r="O187" s="224"/>
      <c r="P187" s="167">
        <v>0</v>
      </c>
      <c r="Q187" s="223">
        <v>1</v>
      </c>
      <c r="R187" s="225">
        <v>1</v>
      </c>
      <c r="S187" s="225">
        <v>1</v>
      </c>
      <c r="T187" s="168">
        <v>1</v>
      </c>
      <c r="U187" s="168"/>
      <c r="V187" s="168"/>
      <c r="W187" s="166"/>
      <c r="X187" s="183">
        <v>5</v>
      </c>
      <c r="Y187" s="169">
        <v>0</v>
      </c>
      <c r="Z187" s="170"/>
      <c r="AB187" s="223">
        <v>1</v>
      </c>
      <c r="AC187" s="183">
        <v>1</v>
      </c>
      <c r="AD187" s="183"/>
      <c r="AE187" s="183"/>
      <c r="AF187" s="183"/>
      <c r="AG187" s="183"/>
      <c r="AH187" s="183"/>
      <c r="AI187" s="183"/>
      <c r="AJ187" s="183"/>
      <c r="AK187" s="226"/>
      <c r="AL187" s="227"/>
      <c r="AM187" s="223">
        <v>1</v>
      </c>
      <c r="AN187" s="225"/>
      <c r="AO187" s="225"/>
      <c r="AP187" s="168"/>
      <c r="AQ187" s="168"/>
      <c r="AR187" s="168"/>
      <c r="AS187" s="166"/>
      <c r="AT187" s="183">
        <v>5</v>
      </c>
      <c r="AU187" s="169">
        <v>0</v>
      </c>
      <c r="AV187" s="173"/>
      <c r="AX187" s="228"/>
      <c r="AY187" s="229"/>
      <c r="AZ187" s="229"/>
      <c r="BA187" s="229"/>
      <c r="BB187" s="229"/>
      <c r="BC187" s="230"/>
      <c r="BE187" s="231">
        <v>1</v>
      </c>
      <c r="BF187" s="183">
        <v>1</v>
      </c>
      <c r="BG187" s="183"/>
      <c r="BH187" s="183"/>
      <c r="BI187" s="183"/>
      <c r="BJ187" s="183"/>
      <c r="BK187" s="183"/>
      <c r="BL187" s="183"/>
      <c r="BM187" s="183"/>
      <c r="BN187" s="226"/>
      <c r="BO187" s="227"/>
      <c r="BP187" s="223">
        <v>1</v>
      </c>
      <c r="BQ187" s="225"/>
      <c r="BR187" s="225"/>
      <c r="BS187" s="168"/>
      <c r="BT187" s="168"/>
      <c r="BU187" s="168"/>
      <c r="BV187" s="166"/>
      <c r="BW187" s="183">
        <v>5</v>
      </c>
      <c r="BX187" s="169">
        <v>0</v>
      </c>
      <c r="BY187" s="184"/>
      <c r="CA187" s="185">
        <v>1.4</v>
      </c>
      <c r="CB187" s="232" t="s">
        <v>426</v>
      </c>
      <c r="CC187" s="187"/>
      <c r="CD187" s="188">
        <v>1.3</v>
      </c>
      <c r="CE187" s="233" t="s">
        <v>426</v>
      </c>
      <c r="CF187" s="190"/>
      <c r="CG187" s="191">
        <v>1.3</v>
      </c>
      <c r="CH187" s="234" t="s">
        <v>426</v>
      </c>
      <c r="CI187" s="190"/>
      <c r="CJ187" s="235">
        <v>1.4</v>
      </c>
      <c r="CL187" s="236"/>
      <c r="CM187" s="237"/>
      <c r="CN187" s="238"/>
      <c r="CO187">
        <v>0</v>
      </c>
      <c r="CP187" s="239"/>
      <c r="CQ187" s="240"/>
      <c r="CR187" s="240"/>
      <c r="CS187" s="240"/>
      <c r="CT187" s="241"/>
      <c r="CU187" s="242">
        <v>0</v>
      </c>
      <c r="CW187" s="243"/>
      <c r="CX187" s="244">
        <v>0</v>
      </c>
      <c r="CY187" s="202">
        <v>0</v>
      </c>
      <c r="CZ187" s="245">
        <v>0</v>
      </c>
      <c r="DA187" s="204"/>
      <c r="DB187" s="243"/>
      <c r="DC187" s="244">
        <v>0</v>
      </c>
      <c r="DD187" s="202">
        <v>0</v>
      </c>
      <c r="DE187" s="246">
        <v>0</v>
      </c>
      <c r="DF187" s="190"/>
      <c r="DG187" s="243"/>
      <c r="DH187" s="202">
        <v>0</v>
      </c>
      <c r="DI187" s="202">
        <v>0</v>
      </c>
      <c r="DJ187" s="246">
        <v>0</v>
      </c>
      <c r="DK187" s="209"/>
      <c r="DL187" s="247"/>
      <c r="DM187" s="248"/>
      <c r="DN187" s="248"/>
      <c r="DO187" s="249"/>
      <c r="DR187" s="250">
        <v>2.4</v>
      </c>
      <c r="DS187" s="397">
        <v>1.4</v>
      </c>
      <c r="DT187" s="397"/>
      <c r="DU187" s="398"/>
      <c r="DV187" s="391"/>
      <c r="DW187" s="253">
        <v>3.9</v>
      </c>
      <c r="DX187" s="399">
        <v>1.3</v>
      </c>
      <c r="DY187" s="399"/>
      <c r="DZ187" s="400"/>
      <c r="EA187" s="391"/>
      <c r="EB187" s="401">
        <v>2.9</v>
      </c>
      <c r="EC187" s="402">
        <v>1.3</v>
      </c>
      <c r="ED187" s="402"/>
      <c r="EE187" s="403"/>
    </row>
    <row r="188" spans="1:135" x14ac:dyDescent="0.3">
      <c r="A188" s="20">
        <f t="shared" si="4"/>
        <v>70416</v>
      </c>
      <c r="B188" s="456" t="s">
        <v>177</v>
      </c>
      <c r="C188" s="457" t="s">
        <v>391</v>
      </c>
      <c r="D188" s="457" t="s">
        <v>39</v>
      </c>
      <c r="E188" s="457">
        <v>0</v>
      </c>
      <c r="F188" s="223">
        <v>4.5</v>
      </c>
      <c r="G188" s="183">
        <v>2</v>
      </c>
      <c r="H188" s="183">
        <v>1</v>
      </c>
      <c r="I188" s="183">
        <v>3</v>
      </c>
      <c r="J188" s="183"/>
      <c r="K188" s="183"/>
      <c r="L188" s="183"/>
      <c r="M188" s="183"/>
      <c r="N188" s="183"/>
      <c r="O188" s="224"/>
      <c r="P188" s="167">
        <v>0</v>
      </c>
      <c r="Q188" s="223">
        <v>3.5</v>
      </c>
      <c r="R188" s="225">
        <v>2.5</v>
      </c>
      <c r="S188" s="225">
        <v>1</v>
      </c>
      <c r="T188" s="168">
        <v>1</v>
      </c>
      <c r="U188" s="168"/>
      <c r="V188" s="168"/>
      <c r="W188" s="166"/>
      <c r="X188" s="183">
        <v>5</v>
      </c>
      <c r="Y188" s="169">
        <v>0</v>
      </c>
      <c r="Z188" s="170"/>
      <c r="AB188" s="223">
        <v>1</v>
      </c>
      <c r="AC188" s="183">
        <v>1</v>
      </c>
      <c r="AD188" s="183"/>
      <c r="AE188" s="183"/>
      <c r="AF188" s="183"/>
      <c r="AG188" s="183"/>
      <c r="AH188" s="183"/>
      <c r="AI188" s="183"/>
      <c r="AJ188" s="183"/>
      <c r="AK188" s="226"/>
      <c r="AL188" s="227"/>
      <c r="AM188" s="223">
        <v>3.4</v>
      </c>
      <c r="AN188" s="225"/>
      <c r="AO188" s="225"/>
      <c r="AP188" s="168"/>
      <c r="AQ188" s="168"/>
      <c r="AR188" s="168"/>
      <c r="AS188" s="166"/>
      <c r="AT188" s="183">
        <v>5</v>
      </c>
      <c r="AU188" s="169">
        <v>0</v>
      </c>
      <c r="AV188" s="173"/>
      <c r="AX188" s="228"/>
      <c r="AY188" s="229"/>
      <c r="AZ188" s="229"/>
      <c r="BA188" s="229"/>
      <c r="BB188" s="229"/>
      <c r="BC188" s="230"/>
      <c r="BE188" s="231">
        <v>1</v>
      </c>
      <c r="BF188" s="183">
        <v>1</v>
      </c>
      <c r="BG188" s="183"/>
      <c r="BH188" s="183"/>
      <c r="BI188" s="183"/>
      <c r="BJ188" s="183"/>
      <c r="BK188" s="183"/>
      <c r="BL188" s="183"/>
      <c r="BM188" s="183"/>
      <c r="BN188" s="226"/>
      <c r="BO188" s="227"/>
      <c r="BP188" s="223">
        <v>1</v>
      </c>
      <c r="BQ188" s="225"/>
      <c r="BR188" s="225"/>
      <c r="BS188" s="168"/>
      <c r="BT188" s="168"/>
      <c r="BU188" s="168"/>
      <c r="BV188" s="166"/>
      <c r="BW188" s="183">
        <v>5</v>
      </c>
      <c r="BX188" s="169">
        <v>0</v>
      </c>
      <c r="BY188" s="184"/>
      <c r="CA188" s="185">
        <v>2.6</v>
      </c>
      <c r="CB188" s="232" t="s">
        <v>426</v>
      </c>
      <c r="CC188" s="187"/>
      <c r="CD188" s="188">
        <v>2.2999999999999998</v>
      </c>
      <c r="CE188" s="233" t="s">
        <v>426</v>
      </c>
      <c r="CF188" s="190"/>
      <c r="CG188" s="191">
        <v>1.3</v>
      </c>
      <c r="CH188" s="234" t="s">
        <v>426</v>
      </c>
      <c r="CI188" s="190"/>
      <c r="CJ188" s="235">
        <v>2.2999999999999998</v>
      </c>
      <c r="CL188" s="236"/>
      <c r="CM188" s="237"/>
      <c r="CN188" s="238"/>
      <c r="CO188">
        <v>0</v>
      </c>
      <c r="CP188" s="239"/>
      <c r="CQ188" s="240"/>
      <c r="CR188" s="240"/>
      <c r="CS188" s="240"/>
      <c r="CT188" s="241"/>
      <c r="CU188" s="242">
        <v>0</v>
      </c>
      <c r="CW188" s="243"/>
      <c r="CX188" s="244">
        <v>0</v>
      </c>
      <c r="CY188" s="202">
        <v>0</v>
      </c>
      <c r="CZ188" s="245">
        <v>0</v>
      </c>
      <c r="DA188" s="204"/>
      <c r="DB188" s="243"/>
      <c r="DC188" s="244">
        <v>0</v>
      </c>
      <c r="DD188" s="202">
        <v>0</v>
      </c>
      <c r="DE188" s="246">
        <v>0</v>
      </c>
      <c r="DF188" s="190"/>
      <c r="DG188" s="243"/>
      <c r="DH188" s="202">
        <v>0</v>
      </c>
      <c r="DI188" s="202">
        <v>0</v>
      </c>
      <c r="DJ188" s="246">
        <v>0</v>
      </c>
      <c r="DK188" s="209"/>
      <c r="DL188" s="247"/>
      <c r="DM188" s="248"/>
      <c r="DN188" s="248"/>
      <c r="DO188" s="249"/>
      <c r="DR188" s="250">
        <v>2.8</v>
      </c>
      <c r="DS188" s="397">
        <v>2.6</v>
      </c>
      <c r="DT188" s="397"/>
      <c r="DU188" s="398"/>
      <c r="DV188" s="391"/>
      <c r="DW188" s="253">
        <v>2.9</v>
      </c>
      <c r="DX188" s="399">
        <v>2.2999999999999998</v>
      </c>
      <c r="DY188" s="399"/>
      <c r="DZ188" s="400"/>
      <c r="EA188" s="391"/>
      <c r="EB188" s="401">
        <v>2.2999999999999998</v>
      </c>
      <c r="EC188" s="402">
        <v>1.3</v>
      </c>
      <c r="ED188" s="402"/>
      <c r="EE188" s="403"/>
    </row>
    <row r="189" spans="1:135" x14ac:dyDescent="0.3">
      <c r="A189" s="20">
        <f t="shared" si="4"/>
        <v>70417</v>
      </c>
      <c r="B189" s="456" t="s">
        <v>177</v>
      </c>
      <c r="C189" s="457" t="s">
        <v>61</v>
      </c>
      <c r="D189" s="457" t="s">
        <v>143</v>
      </c>
      <c r="E189" s="457">
        <v>0</v>
      </c>
      <c r="F189" s="223">
        <v>1</v>
      </c>
      <c r="G189" s="183">
        <v>1</v>
      </c>
      <c r="H189" s="183">
        <v>1</v>
      </c>
      <c r="I189" s="183">
        <v>3</v>
      </c>
      <c r="J189" s="183"/>
      <c r="K189" s="183"/>
      <c r="L189" s="183"/>
      <c r="M189" s="183"/>
      <c r="N189" s="183"/>
      <c r="O189" s="224"/>
      <c r="P189" s="167">
        <v>0</v>
      </c>
      <c r="Q189" s="223">
        <v>1</v>
      </c>
      <c r="R189" s="225">
        <v>1</v>
      </c>
      <c r="S189" s="225">
        <v>1</v>
      </c>
      <c r="T189" s="168">
        <v>1</v>
      </c>
      <c r="U189" s="168"/>
      <c r="V189" s="168"/>
      <c r="W189" s="166"/>
      <c r="X189" s="183">
        <v>5</v>
      </c>
      <c r="Y189" s="169">
        <v>0</v>
      </c>
      <c r="Z189" s="170"/>
      <c r="AB189" s="223">
        <v>1</v>
      </c>
      <c r="AC189" s="183">
        <v>1</v>
      </c>
      <c r="AD189" s="183"/>
      <c r="AE189" s="183"/>
      <c r="AF189" s="183"/>
      <c r="AG189" s="183"/>
      <c r="AH189" s="183"/>
      <c r="AI189" s="183"/>
      <c r="AJ189" s="183"/>
      <c r="AK189" s="226"/>
      <c r="AL189" s="227"/>
      <c r="AM189" s="223">
        <v>1</v>
      </c>
      <c r="AN189" s="225"/>
      <c r="AO189" s="225"/>
      <c r="AP189" s="168"/>
      <c r="AQ189" s="168"/>
      <c r="AR189" s="168"/>
      <c r="AS189" s="166"/>
      <c r="AT189" s="183">
        <v>5</v>
      </c>
      <c r="AU189" s="169">
        <v>0</v>
      </c>
      <c r="AV189" s="173"/>
      <c r="AX189" s="228"/>
      <c r="AY189" s="229"/>
      <c r="AZ189" s="229"/>
      <c r="BA189" s="229"/>
      <c r="BB189" s="229"/>
      <c r="BC189" s="230"/>
      <c r="BE189" s="231">
        <v>1</v>
      </c>
      <c r="BF189" s="183">
        <v>1</v>
      </c>
      <c r="BG189" s="183"/>
      <c r="BH189" s="183"/>
      <c r="BI189" s="183"/>
      <c r="BJ189" s="183"/>
      <c r="BK189" s="183"/>
      <c r="BL189" s="183"/>
      <c r="BM189" s="183"/>
      <c r="BN189" s="226"/>
      <c r="BO189" s="227"/>
      <c r="BP189" s="223">
        <v>1</v>
      </c>
      <c r="BQ189" s="225"/>
      <c r="BR189" s="225"/>
      <c r="BS189" s="168"/>
      <c r="BT189" s="168"/>
      <c r="BU189" s="168"/>
      <c r="BV189" s="166"/>
      <c r="BW189" s="183">
        <v>5</v>
      </c>
      <c r="BX189" s="169">
        <v>0</v>
      </c>
      <c r="BY189" s="184"/>
      <c r="CA189" s="185">
        <v>1.6</v>
      </c>
      <c r="CB189" s="232" t="s">
        <v>426</v>
      </c>
      <c r="CC189" s="187"/>
      <c r="CD189" s="188">
        <v>1.3</v>
      </c>
      <c r="CE189" s="233" t="s">
        <v>426</v>
      </c>
      <c r="CF189" s="190"/>
      <c r="CG189" s="191">
        <v>1.3</v>
      </c>
      <c r="CH189" s="234" t="s">
        <v>426</v>
      </c>
      <c r="CI189" s="190"/>
      <c r="CJ189" s="235">
        <v>1.5</v>
      </c>
      <c r="CL189" s="236"/>
      <c r="CM189" s="237"/>
      <c r="CN189" s="238"/>
      <c r="CO189">
        <v>0</v>
      </c>
      <c r="CP189" s="239"/>
      <c r="CQ189" s="240"/>
      <c r="CR189" s="240"/>
      <c r="CS189" s="240"/>
      <c r="CT189" s="241"/>
      <c r="CU189" s="242">
        <v>0</v>
      </c>
      <c r="CW189" s="243"/>
      <c r="CX189" s="244">
        <v>0</v>
      </c>
      <c r="CY189" s="202">
        <v>0</v>
      </c>
      <c r="CZ189" s="245">
        <v>0</v>
      </c>
      <c r="DA189" s="204"/>
      <c r="DB189" s="243"/>
      <c r="DC189" s="244">
        <v>0</v>
      </c>
      <c r="DD189" s="202">
        <v>0</v>
      </c>
      <c r="DE189" s="246">
        <v>0</v>
      </c>
      <c r="DF189" s="190"/>
      <c r="DG189" s="243"/>
      <c r="DH189" s="202">
        <v>0</v>
      </c>
      <c r="DI189" s="202">
        <v>0</v>
      </c>
      <c r="DJ189" s="246">
        <v>0</v>
      </c>
      <c r="DK189" s="209"/>
      <c r="DL189" s="247"/>
      <c r="DM189" s="248"/>
      <c r="DN189" s="248"/>
      <c r="DO189" s="249"/>
      <c r="DR189" s="250">
        <v>1.8</v>
      </c>
      <c r="DS189" s="397">
        <v>1.6</v>
      </c>
      <c r="DT189" s="397"/>
      <c r="DU189" s="398"/>
      <c r="DV189" s="391"/>
      <c r="DW189" s="253">
        <v>2</v>
      </c>
      <c r="DX189" s="399">
        <v>1.3</v>
      </c>
      <c r="DY189" s="399"/>
      <c r="DZ189" s="400"/>
      <c r="EA189" s="391"/>
      <c r="EB189" s="401">
        <v>2.2000000000000002</v>
      </c>
      <c r="EC189" s="402">
        <v>1.3</v>
      </c>
      <c r="ED189" s="402"/>
      <c r="EE189" s="403"/>
    </row>
    <row r="190" spans="1:135" x14ac:dyDescent="0.3">
      <c r="A190" s="20">
        <f t="shared" si="4"/>
        <v>70418</v>
      </c>
      <c r="B190" s="456" t="s">
        <v>392</v>
      </c>
      <c r="C190" s="457" t="s">
        <v>393</v>
      </c>
      <c r="D190" s="457" t="s">
        <v>22</v>
      </c>
      <c r="E190" s="457" t="s">
        <v>101</v>
      </c>
      <c r="F190" s="223">
        <v>1</v>
      </c>
      <c r="G190" s="183">
        <v>1</v>
      </c>
      <c r="H190" s="183">
        <v>1</v>
      </c>
      <c r="I190" s="183">
        <v>1</v>
      </c>
      <c r="J190" s="183"/>
      <c r="K190" s="183"/>
      <c r="L190" s="183"/>
      <c r="M190" s="183"/>
      <c r="N190" s="183"/>
      <c r="O190" s="224"/>
      <c r="P190" s="167">
        <v>0</v>
      </c>
      <c r="Q190" s="223">
        <v>1</v>
      </c>
      <c r="R190" s="225">
        <v>1</v>
      </c>
      <c r="S190" s="225">
        <v>1</v>
      </c>
      <c r="T190" s="168">
        <v>1</v>
      </c>
      <c r="U190" s="168"/>
      <c r="V190" s="168"/>
      <c r="W190" s="166"/>
      <c r="X190" s="183">
        <v>5</v>
      </c>
      <c r="Y190" s="169">
        <v>0</v>
      </c>
      <c r="Z190" s="170"/>
      <c r="AB190" s="223">
        <v>1</v>
      </c>
      <c r="AC190" s="183">
        <v>1</v>
      </c>
      <c r="AD190" s="183"/>
      <c r="AE190" s="183"/>
      <c r="AF190" s="183"/>
      <c r="AG190" s="183"/>
      <c r="AH190" s="183"/>
      <c r="AI190" s="183"/>
      <c r="AJ190" s="183"/>
      <c r="AK190" s="226"/>
      <c r="AL190" s="227"/>
      <c r="AM190" s="223">
        <v>4</v>
      </c>
      <c r="AN190" s="225"/>
      <c r="AO190" s="225"/>
      <c r="AP190" s="168"/>
      <c r="AQ190" s="168"/>
      <c r="AR190" s="168"/>
      <c r="AS190" s="166"/>
      <c r="AT190" s="183">
        <v>5</v>
      </c>
      <c r="AU190" s="169">
        <v>0</v>
      </c>
      <c r="AV190" s="173"/>
      <c r="AX190" s="228"/>
      <c r="AY190" s="229"/>
      <c r="AZ190" s="229"/>
      <c r="BA190" s="229"/>
      <c r="BB190" s="229"/>
      <c r="BC190" s="230"/>
      <c r="BE190" s="231">
        <v>1</v>
      </c>
      <c r="BF190" s="183">
        <v>1</v>
      </c>
      <c r="BG190" s="183"/>
      <c r="BH190" s="183"/>
      <c r="BI190" s="183"/>
      <c r="BJ190" s="183"/>
      <c r="BK190" s="183"/>
      <c r="BL190" s="183"/>
      <c r="BM190" s="183"/>
      <c r="BN190" s="226"/>
      <c r="BO190" s="227"/>
      <c r="BP190" s="223">
        <v>1</v>
      </c>
      <c r="BQ190" s="225"/>
      <c r="BR190" s="225"/>
      <c r="BS190" s="168"/>
      <c r="BT190" s="168"/>
      <c r="BU190" s="168"/>
      <c r="BV190" s="166"/>
      <c r="BW190" s="183">
        <v>5</v>
      </c>
      <c r="BX190" s="169">
        <v>0</v>
      </c>
      <c r="BY190" s="184"/>
      <c r="CA190" s="185">
        <v>1.4</v>
      </c>
      <c r="CB190" s="232" t="s">
        <v>426</v>
      </c>
      <c r="CC190" s="187"/>
      <c r="CD190" s="188">
        <v>2.5</v>
      </c>
      <c r="CE190" s="233" t="s">
        <v>426</v>
      </c>
      <c r="CF190" s="190"/>
      <c r="CG190" s="191">
        <v>1.3</v>
      </c>
      <c r="CH190" s="234" t="s">
        <v>426</v>
      </c>
      <c r="CI190" s="190"/>
      <c r="CJ190" s="235">
        <v>1.6</v>
      </c>
      <c r="CL190" s="236"/>
      <c r="CM190" s="237"/>
      <c r="CN190" s="238"/>
      <c r="CO190">
        <v>0</v>
      </c>
      <c r="CP190" s="239"/>
      <c r="CQ190" s="240"/>
      <c r="CR190" s="240"/>
      <c r="CS190" s="240"/>
      <c r="CT190" s="241"/>
      <c r="CU190" s="242">
        <v>0</v>
      </c>
      <c r="CW190" s="243"/>
      <c r="CX190" s="244">
        <v>0</v>
      </c>
      <c r="CY190" s="202">
        <v>0</v>
      </c>
      <c r="CZ190" s="245">
        <v>0</v>
      </c>
      <c r="DA190" s="204"/>
      <c r="DB190" s="243"/>
      <c r="DC190" s="244">
        <v>0</v>
      </c>
      <c r="DD190" s="202">
        <v>0</v>
      </c>
      <c r="DE190" s="246">
        <v>0</v>
      </c>
      <c r="DF190" s="190"/>
      <c r="DG190" s="243"/>
      <c r="DH190" s="202">
        <v>0</v>
      </c>
      <c r="DI190" s="202">
        <v>0</v>
      </c>
      <c r="DJ190" s="246">
        <v>0</v>
      </c>
      <c r="DK190" s="209"/>
      <c r="DL190" s="247"/>
      <c r="DM190" s="248"/>
      <c r="DN190" s="248"/>
      <c r="DO190" s="249"/>
      <c r="DR190" s="250">
        <v>2.5</v>
      </c>
      <c r="DS190" s="397">
        <v>1.4</v>
      </c>
      <c r="DT190" s="397"/>
      <c r="DU190" s="398"/>
      <c r="DV190" s="391"/>
      <c r="DW190" s="253">
        <v>1.9</v>
      </c>
      <c r="DX190" s="399">
        <v>2.5</v>
      </c>
      <c r="DY190" s="399"/>
      <c r="DZ190" s="400"/>
      <c r="EA190" s="391"/>
      <c r="EB190" s="401">
        <v>2.4</v>
      </c>
      <c r="EC190" s="402">
        <v>1.3</v>
      </c>
      <c r="ED190" s="402"/>
      <c r="EE190" s="403"/>
    </row>
    <row r="191" spans="1:135" x14ac:dyDescent="0.3">
      <c r="A191" s="20">
        <f t="shared" si="4"/>
        <v>70419</v>
      </c>
      <c r="B191" s="456" t="s">
        <v>394</v>
      </c>
      <c r="C191" s="457" t="s">
        <v>87</v>
      </c>
      <c r="D191" s="457" t="s">
        <v>79</v>
      </c>
      <c r="E191" s="457">
        <v>0</v>
      </c>
      <c r="F191" s="223">
        <v>5</v>
      </c>
      <c r="G191" s="183">
        <v>4</v>
      </c>
      <c r="H191" s="183">
        <v>2.5</v>
      </c>
      <c r="I191" s="183">
        <v>3.5</v>
      </c>
      <c r="J191" s="183"/>
      <c r="K191" s="183"/>
      <c r="L191" s="183"/>
      <c r="M191" s="183"/>
      <c r="N191" s="183"/>
      <c r="O191" s="224"/>
      <c r="P191" s="167">
        <v>0</v>
      </c>
      <c r="Q191" s="223">
        <v>4</v>
      </c>
      <c r="R191" s="225">
        <v>5</v>
      </c>
      <c r="S191" s="225">
        <v>5</v>
      </c>
      <c r="T191" s="168">
        <v>5</v>
      </c>
      <c r="U191" s="168"/>
      <c r="V191" s="168"/>
      <c r="W191" s="166"/>
      <c r="X191" s="183">
        <v>5</v>
      </c>
      <c r="Y191" s="169">
        <v>0</v>
      </c>
      <c r="Z191" s="170"/>
      <c r="AB191" s="223">
        <v>5</v>
      </c>
      <c r="AC191" s="183">
        <v>5</v>
      </c>
      <c r="AD191" s="183"/>
      <c r="AE191" s="183"/>
      <c r="AF191" s="183"/>
      <c r="AG191" s="183"/>
      <c r="AH191" s="183"/>
      <c r="AI191" s="183"/>
      <c r="AJ191" s="183"/>
      <c r="AK191" s="226"/>
      <c r="AL191" s="227"/>
      <c r="AM191" s="223">
        <v>1</v>
      </c>
      <c r="AN191" s="225"/>
      <c r="AO191" s="225"/>
      <c r="AP191" s="168"/>
      <c r="AQ191" s="168"/>
      <c r="AR191" s="168"/>
      <c r="AS191" s="166"/>
      <c r="AT191" s="183">
        <v>5</v>
      </c>
      <c r="AU191" s="169">
        <v>0</v>
      </c>
      <c r="AV191" s="173"/>
      <c r="AX191" s="228"/>
      <c r="AY191" s="229"/>
      <c r="AZ191" s="229"/>
      <c r="BA191" s="229"/>
      <c r="BB191" s="229"/>
      <c r="BC191" s="230"/>
      <c r="BE191" s="231">
        <v>5</v>
      </c>
      <c r="BF191" s="183">
        <v>5</v>
      </c>
      <c r="BG191" s="183"/>
      <c r="BH191" s="183"/>
      <c r="BI191" s="183"/>
      <c r="BJ191" s="183"/>
      <c r="BK191" s="183"/>
      <c r="BL191" s="183"/>
      <c r="BM191" s="183"/>
      <c r="BN191" s="226"/>
      <c r="BO191" s="227"/>
      <c r="BP191" s="223">
        <v>5</v>
      </c>
      <c r="BQ191" s="225"/>
      <c r="BR191" s="225"/>
      <c r="BS191" s="168"/>
      <c r="BT191" s="168"/>
      <c r="BU191" s="168"/>
      <c r="BV191" s="166"/>
      <c r="BW191" s="183">
        <v>5</v>
      </c>
      <c r="BX191" s="169">
        <v>0</v>
      </c>
      <c r="BY191" s="184"/>
      <c r="CA191" s="185">
        <v>4.3</v>
      </c>
      <c r="CB191" s="232" t="s">
        <v>425</v>
      </c>
      <c r="CC191" s="187"/>
      <c r="CD191" s="188">
        <v>2.9</v>
      </c>
      <c r="CE191" s="233" t="s">
        <v>426</v>
      </c>
      <c r="CF191" s="190"/>
      <c r="CG191" s="191">
        <v>4.5</v>
      </c>
      <c r="CH191" s="234" t="s">
        <v>425</v>
      </c>
      <c r="CI191" s="190"/>
      <c r="CJ191" s="235">
        <v>4.0999999999999996</v>
      </c>
      <c r="CL191" s="236"/>
      <c r="CM191" s="237"/>
      <c r="CN191" s="238"/>
      <c r="CO191">
        <v>0</v>
      </c>
      <c r="CP191" s="239"/>
      <c r="CQ191" s="240"/>
      <c r="CR191" s="240"/>
      <c r="CS191" s="240"/>
      <c r="CT191" s="241"/>
      <c r="CU191" s="242">
        <v>0</v>
      </c>
      <c r="CW191" s="243"/>
      <c r="CX191" s="244">
        <v>0</v>
      </c>
      <c r="CY191" s="202">
        <v>0</v>
      </c>
      <c r="CZ191" s="245">
        <v>0</v>
      </c>
      <c r="DA191" s="204"/>
      <c r="DB191" s="243"/>
      <c r="DC191" s="244">
        <v>0</v>
      </c>
      <c r="DD191" s="202">
        <v>0</v>
      </c>
      <c r="DE191" s="246">
        <v>0</v>
      </c>
      <c r="DF191" s="190"/>
      <c r="DG191" s="243"/>
      <c r="DH191" s="202">
        <v>0</v>
      </c>
      <c r="DI191" s="202">
        <v>0</v>
      </c>
      <c r="DJ191" s="246">
        <v>0</v>
      </c>
      <c r="DK191" s="209"/>
      <c r="DL191" s="247"/>
      <c r="DM191" s="248"/>
      <c r="DN191" s="248"/>
      <c r="DO191" s="249"/>
      <c r="DR191" s="250">
        <v>4.4000000000000004</v>
      </c>
      <c r="DS191" s="397">
        <v>4.3</v>
      </c>
      <c r="DT191" s="397"/>
      <c r="DU191" s="398"/>
      <c r="DV191" s="391"/>
      <c r="DW191" s="253">
        <v>5</v>
      </c>
      <c r="DX191" s="399">
        <v>2.9</v>
      </c>
      <c r="DY191" s="399"/>
      <c r="DZ191" s="400"/>
      <c r="EA191" s="391"/>
      <c r="EB191" s="401">
        <v>5</v>
      </c>
      <c r="EC191" s="402">
        <v>4.5</v>
      </c>
      <c r="ED191" s="402"/>
      <c r="EE191" s="403"/>
    </row>
    <row r="192" spans="1:135" x14ac:dyDescent="0.3">
      <c r="A192" s="20">
        <f t="shared" si="4"/>
        <v>70420</v>
      </c>
      <c r="B192" s="456" t="s">
        <v>381</v>
      </c>
      <c r="C192" s="457" t="s">
        <v>27</v>
      </c>
      <c r="D192" s="457" t="s">
        <v>22</v>
      </c>
      <c r="E192" s="457" t="s">
        <v>101</v>
      </c>
      <c r="F192" s="223">
        <v>5</v>
      </c>
      <c r="G192" s="183">
        <v>5</v>
      </c>
      <c r="H192" s="183">
        <v>2.5</v>
      </c>
      <c r="I192" s="183">
        <v>5</v>
      </c>
      <c r="J192" s="183"/>
      <c r="K192" s="183"/>
      <c r="L192" s="183"/>
      <c r="M192" s="183"/>
      <c r="N192" s="183"/>
      <c r="O192" s="224"/>
      <c r="P192" s="167">
        <v>0</v>
      </c>
      <c r="Q192" s="223">
        <v>1</v>
      </c>
      <c r="R192" s="225">
        <v>1</v>
      </c>
      <c r="S192" s="225">
        <v>5</v>
      </c>
      <c r="T192" s="168">
        <v>3.5</v>
      </c>
      <c r="U192" s="168"/>
      <c r="V192" s="168"/>
      <c r="W192" s="166"/>
      <c r="X192" s="183">
        <v>5</v>
      </c>
      <c r="Y192" s="169">
        <v>0</v>
      </c>
      <c r="Z192" s="170"/>
      <c r="AB192" s="223">
        <v>1</v>
      </c>
      <c r="AC192" s="183">
        <v>1</v>
      </c>
      <c r="AD192" s="183"/>
      <c r="AE192" s="183"/>
      <c r="AF192" s="183"/>
      <c r="AG192" s="183"/>
      <c r="AH192" s="183"/>
      <c r="AI192" s="183"/>
      <c r="AJ192" s="183"/>
      <c r="AK192" s="226"/>
      <c r="AL192" s="227"/>
      <c r="AM192" s="223">
        <v>1</v>
      </c>
      <c r="AN192" s="225"/>
      <c r="AO192" s="225"/>
      <c r="AP192" s="168"/>
      <c r="AQ192" s="168"/>
      <c r="AR192" s="168"/>
      <c r="AS192" s="166"/>
      <c r="AT192" s="183">
        <v>5</v>
      </c>
      <c r="AU192" s="169">
        <v>0</v>
      </c>
      <c r="AV192" s="173"/>
      <c r="AX192" s="228"/>
      <c r="AY192" s="229"/>
      <c r="AZ192" s="229"/>
      <c r="BA192" s="229"/>
      <c r="BB192" s="229"/>
      <c r="BC192" s="230"/>
      <c r="BE192" s="231">
        <v>1</v>
      </c>
      <c r="BF192" s="183">
        <v>1</v>
      </c>
      <c r="BG192" s="183"/>
      <c r="BH192" s="183"/>
      <c r="BI192" s="183"/>
      <c r="BJ192" s="183"/>
      <c r="BK192" s="183"/>
      <c r="BL192" s="183"/>
      <c r="BM192" s="183"/>
      <c r="BN192" s="226"/>
      <c r="BO192" s="227"/>
      <c r="BP192" s="223">
        <v>3.8</v>
      </c>
      <c r="BQ192" s="225"/>
      <c r="BR192" s="225"/>
      <c r="BS192" s="168"/>
      <c r="BT192" s="168"/>
      <c r="BU192" s="168"/>
      <c r="BV192" s="166"/>
      <c r="BW192" s="183">
        <v>5</v>
      </c>
      <c r="BX192" s="169">
        <v>0</v>
      </c>
      <c r="BY192" s="184"/>
      <c r="CA192" s="185">
        <v>3.7</v>
      </c>
      <c r="CB192" s="232" t="s">
        <v>424</v>
      </c>
      <c r="CC192" s="187"/>
      <c r="CD192" s="188">
        <v>1.3</v>
      </c>
      <c r="CE192" s="233" t="s">
        <v>426</v>
      </c>
      <c r="CF192" s="190"/>
      <c r="CG192" s="191">
        <v>2.4</v>
      </c>
      <c r="CH192" s="234" t="s">
        <v>426</v>
      </c>
      <c r="CI192" s="190"/>
      <c r="CJ192" s="235">
        <v>2.9</v>
      </c>
      <c r="CL192" s="236"/>
      <c r="CM192" s="237"/>
      <c r="CN192" s="238"/>
      <c r="CO192">
        <v>0</v>
      </c>
      <c r="CP192" s="239"/>
      <c r="CQ192" s="240"/>
      <c r="CR192" s="240"/>
      <c r="CS192" s="240"/>
      <c r="CT192" s="241"/>
      <c r="CU192" s="242">
        <v>0</v>
      </c>
      <c r="CW192" s="243"/>
      <c r="CX192" s="244">
        <v>0</v>
      </c>
      <c r="CY192" s="202">
        <v>0</v>
      </c>
      <c r="CZ192" s="245">
        <v>0</v>
      </c>
      <c r="DA192" s="204"/>
      <c r="DB192" s="243"/>
      <c r="DC192" s="244">
        <v>0</v>
      </c>
      <c r="DD192" s="202">
        <v>0</v>
      </c>
      <c r="DE192" s="246">
        <v>0</v>
      </c>
      <c r="DF192" s="190"/>
      <c r="DG192" s="243"/>
      <c r="DH192" s="202">
        <v>0</v>
      </c>
      <c r="DI192" s="202">
        <v>0</v>
      </c>
      <c r="DJ192" s="246">
        <v>0</v>
      </c>
      <c r="DK192" s="209"/>
      <c r="DL192" s="247"/>
      <c r="DM192" s="248"/>
      <c r="DN192" s="248"/>
      <c r="DO192" s="249"/>
      <c r="DR192" s="250">
        <v>4.2</v>
      </c>
      <c r="DS192" s="397">
        <v>3.7</v>
      </c>
      <c r="DT192" s="397"/>
      <c r="DU192" s="398"/>
      <c r="DV192" s="391"/>
      <c r="DW192" s="253">
        <v>2.5</v>
      </c>
      <c r="DX192" s="399">
        <v>1.3</v>
      </c>
      <c r="DY192" s="399"/>
      <c r="DZ192" s="400"/>
      <c r="EA192" s="391"/>
      <c r="EB192" s="401">
        <v>4.0999999999999996</v>
      </c>
      <c r="EC192" s="402">
        <v>2.4</v>
      </c>
      <c r="ED192" s="402"/>
      <c r="EE192" s="403"/>
    </row>
    <row r="193" spans="1:135" x14ac:dyDescent="0.3">
      <c r="A193" s="20">
        <f t="shared" si="4"/>
        <v>70421</v>
      </c>
      <c r="B193" s="456" t="s">
        <v>71</v>
      </c>
      <c r="C193" s="457" t="s">
        <v>136</v>
      </c>
      <c r="D193" s="457" t="s">
        <v>395</v>
      </c>
      <c r="E193" s="457">
        <v>0</v>
      </c>
      <c r="F193" s="223">
        <v>5</v>
      </c>
      <c r="G193" s="183">
        <v>2</v>
      </c>
      <c r="H193" s="183">
        <v>2.5</v>
      </c>
      <c r="I193" s="183">
        <v>1.5</v>
      </c>
      <c r="J193" s="183"/>
      <c r="K193" s="183"/>
      <c r="L193" s="183"/>
      <c r="M193" s="183"/>
      <c r="N193" s="183"/>
      <c r="O193" s="224"/>
      <c r="P193" s="167">
        <v>0</v>
      </c>
      <c r="Q193" s="223">
        <v>1</v>
      </c>
      <c r="R193" s="225">
        <v>1</v>
      </c>
      <c r="S193" s="225">
        <v>1</v>
      </c>
      <c r="T193" s="168">
        <v>1</v>
      </c>
      <c r="U193" s="168"/>
      <c r="V193" s="168"/>
      <c r="W193" s="166"/>
      <c r="X193" s="183">
        <v>5</v>
      </c>
      <c r="Y193" s="169">
        <v>0</v>
      </c>
      <c r="Z193" s="170"/>
      <c r="AB193" s="223">
        <v>1</v>
      </c>
      <c r="AC193" s="183">
        <v>1</v>
      </c>
      <c r="AD193" s="183"/>
      <c r="AE193" s="183"/>
      <c r="AF193" s="183"/>
      <c r="AG193" s="183"/>
      <c r="AH193" s="183"/>
      <c r="AI193" s="183"/>
      <c r="AJ193" s="183"/>
      <c r="AK193" s="226"/>
      <c r="AL193" s="227"/>
      <c r="AM193" s="223">
        <v>1</v>
      </c>
      <c r="AN193" s="225"/>
      <c r="AO193" s="225"/>
      <c r="AP193" s="168"/>
      <c r="AQ193" s="168"/>
      <c r="AR193" s="168"/>
      <c r="AS193" s="166"/>
      <c r="AT193" s="183">
        <v>5</v>
      </c>
      <c r="AU193" s="169">
        <v>0</v>
      </c>
      <c r="AV193" s="173"/>
      <c r="AX193" s="228"/>
      <c r="AY193" s="229"/>
      <c r="AZ193" s="229"/>
      <c r="BA193" s="229"/>
      <c r="BB193" s="229"/>
      <c r="BC193" s="230"/>
      <c r="BE193" s="231">
        <v>1</v>
      </c>
      <c r="BF193" s="183">
        <v>5</v>
      </c>
      <c r="BG193" s="183"/>
      <c r="BH193" s="183"/>
      <c r="BI193" s="183"/>
      <c r="BJ193" s="183"/>
      <c r="BK193" s="183"/>
      <c r="BL193" s="183"/>
      <c r="BM193" s="183"/>
      <c r="BN193" s="226"/>
      <c r="BO193" s="227"/>
      <c r="BP193" s="223">
        <v>1</v>
      </c>
      <c r="BQ193" s="225"/>
      <c r="BR193" s="225"/>
      <c r="BS193" s="168"/>
      <c r="BT193" s="168"/>
      <c r="BU193" s="168"/>
      <c r="BV193" s="166"/>
      <c r="BW193" s="183">
        <v>5</v>
      </c>
      <c r="BX193" s="169">
        <v>0</v>
      </c>
      <c r="BY193" s="184"/>
      <c r="CA193" s="185">
        <v>2.2000000000000002</v>
      </c>
      <c r="CB193" s="232" t="s">
        <v>426</v>
      </c>
      <c r="CC193" s="187"/>
      <c r="CD193" s="188">
        <v>1.3</v>
      </c>
      <c r="CE193" s="233" t="s">
        <v>426</v>
      </c>
      <c r="CF193" s="190"/>
      <c r="CG193" s="191">
        <v>2.1</v>
      </c>
      <c r="CH193" s="234" t="s">
        <v>426</v>
      </c>
      <c r="CI193" s="190"/>
      <c r="CJ193" s="235">
        <v>2</v>
      </c>
      <c r="CL193" s="236"/>
      <c r="CM193" s="237"/>
      <c r="CN193" s="238"/>
      <c r="CO193">
        <v>0</v>
      </c>
      <c r="CP193" s="239"/>
      <c r="CQ193" s="240"/>
      <c r="CR193" s="240"/>
      <c r="CS193" s="240"/>
      <c r="CT193" s="241"/>
      <c r="CU193" s="242">
        <v>0</v>
      </c>
      <c r="CW193" s="243"/>
      <c r="CX193" s="244">
        <v>0</v>
      </c>
      <c r="CY193" s="202">
        <v>0</v>
      </c>
      <c r="CZ193" s="245">
        <v>0</v>
      </c>
      <c r="DA193" s="204"/>
      <c r="DB193" s="243"/>
      <c r="DC193" s="244">
        <v>0</v>
      </c>
      <c r="DD193" s="202">
        <v>0</v>
      </c>
      <c r="DE193" s="246">
        <v>0</v>
      </c>
      <c r="DF193" s="190"/>
      <c r="DG193" s="243"/>
      <c r="DH193" s="202">
        <v>0</v>
      </c>
      <c r="DI193" s="202">
        <v>0</v>
      </c>
      <c r="DJ193" s="246">
        <v>0</v>
      </c>
      <c r="DK193" s="209"/>
      <c r="DL193" s="247"/>
      <c r="DM193" s="248"/>
      <c r="DN193" s="248"/>
      <c r="DO193" s="249"/>
      <c r="DR193" s="250">
        <v>2.7</v>
      </c>
      <c r="DS193" s="397">
        <v>2.2000000000000002</v>
      </c>
      <c r="DT193" s="397"/>
      <c r="DU193" s="398"/>
      <c r="DV193" s="391"/>
      <c r="DW193" s="253">
        <v>2.2999999999999998</v>
      </c>
      <c r="DX193" s="399">
        <v>1.3</v>
      </c>
      <c r="DY193" s="399"/>
      <c r="DZ193" s="400"/>
      <c r="EA193" s="391"/>
      <c r="EB193" s="401">
        <v>2.2000000000000002</v>
      </c>
      <c r="EC193" s="402">
        <v>2.1</v>
      </c>
      <c r="ED193" s="402"/>
      <c r="EE193" s="403"/>
    </row>
    <row r="194" spans="1:135" x14ac:dyDescent="0.3">
      <c r="A194" s="20">
        <f t="shared" si="4"/>
        <v>70422</v>
      </c>
      <c r="B194" s="456" t="s">
        <v>269</v>
      </c>
      <c r="C194" s="457" t="s">
        <v>396</v>
      </c>
      <c r="D194" s="457" t="s">
        <v>397</v>
      </c>
      <c r="E194" s="457">
        <v>0</v>
      </c>
      <c r="F194" s="223">
        <v>4</v>
      </c>
      <c r="G194" s="183">
        <v>1</v>
      </c>
      <c r="H194" s="183">
        <v>1</v>
      </c>
      <c r="I194" s="183">
        <v>1</v>
      </c>
      <c r="J194" s="183"/>
      <c r="K194" s="183"/>
      <c r="L194" s="183"/>
      <c r="M194" s="183"/>
      <c r="N194" s="183"/>
      <c r="O194" s="224"/>
      <c r="P194" s="167">
        <v>0</v>
      </c>
      <c r="Q194" s="223">
        <v>3.7</v>
      </c>
      <c r="R194" s="225">
        <v>3.8</v>
      </c>
      <c r="S194" s="225">
        <v>1</v>
      </c>
      <c r="T194" s="168">
        <v>3</v>
      </c>
      <c r="U194" s="168"/>
      <c r="V194" s="168"/>
      <c r="W194" s="166"/>
      <c r="X194" s="183">
        <v>5</v>
      </c>
      <c r="Y194" s="169">
        <v>0</v>
      </c>
      <c r="Z194" s="170"/>
      <c r="AB194" s="223">
        <v>1</v>
      </c>
      <c r="AC194" s="183">
        <v>1</v>
      </c>
      <c r="AD194" s="183"/>
      <c r="AE194" s="183"/>
      <c r="AF194" s="183"/>
      <c r="AG194" s="183"/>
      <c r="AH194" s="183"/>
      <c r="AI194" s="183"/>
      <c r="AJ194" s="183"/>
      <c r="AK194" s="226"/>
      <c r="AL194" s="227"/>
      <c r="AM194" s="223">
        <v>1</v>
      </c>
      <c r="AN194" s="225"/>
      <c r="AO194" s="225"/>
      <c r="AP194" s="168"/>
      <c r="AQ194" s="168"/>
      <c r="AR194" s="168"/>
      <c r="AS194" s="166"/>
      <c r="AT194" s="183">
        <v>5</v>
      </c>
      <c r="AU194" s="169">
        <v>0</v>
      </c>
      <c r="AV194" s="173"/>
      <c r="AX194" s="228"/>
      <c r="AY194" s="229"/>
      <c r="AZ194" s="229"/>
      <c r="BA194" s="229"/>
      <c r="BB194" s="229"/>
      <c r="BC194" s="230"/>
      <c r="BE194" s="231">
        <v>1</v>
      </c>
      <c r="BF194" s="183">
        <v>1</v>
      </c>
      <c r="BG194" s="183"/>
      <c r="BH194" s="183"/>
      <c r="BI194" s="183"/>
      <c r="BJ194" s="183"/>
      <c r="BK194" s="183"/>
      <c r="BL194" s="183"/>
      <c r="BM194" s="183"/>
      <c r="BN194" s="226"/>
      <c r="BO194" s="227"/>
      <c r="BP194" s="223">
        <v>5</v>
      </c>
      <c r="BQ194" s="225"/>
      <c r="BR194" s="225"/>
      <c r="BS194" s="168"/>
      <c r="BT194" s="168"/>
      <c r="BU194" s="168"/>
      <c r="BV194" s="166"/>
      <c r="BW194" s="183">
        <v>5</v>
      </c>
      <c r="BX194" s="169">
        <v>0</v>
      </c>
      <c r="BY194" s="184"/>
      <c r="CA194" s="185">
        <v>2.6</v>
      </c>
      <c r="CB194" s="232" t="s">
        <v>426</v>
      </c>
      <c r="CC194" s="187"/>
      <c r="CD194" s="188">
        <v>1.3</v>
      </c>
      <c r="CE194" s="233" t="s">
        <v>426</v>
      </c>
      <c r="CF194" s="190"/>
      <c r="CG194" s="191">
        <v>2.9</v>
      </c>
      <c r="CH194" s="234" t="s">
        <v>426</v>
      </c>
      <c r="CI194" s="190"/>
      <c r="CJ194" s="235">
        <v>2.4</v>
      </c>
      <c r="CL194" s="236"/>
      <c r="CM194" s="237"/>
      <c r="CN194" s="238"/>
      <c r="CO194">
        <v>0</v>
      </c>
      <c r="CP194" s="239"/>
      <c r="CQ194" s="240"/>
      <c r="CR194" s="240"/>
      <c r="CS194" s="240"/>
      <c r="CT194" s="241"/>
      <c r="CU194" s="242">
        <v>0</v>
      </c>
      <c r="CW194" s="243"/>
      <c r="CX194" s="244">
        <v>0</v>
      </c>
      <c r="CY194" s="202">
        <v>0</v>
      </c>
      <c r="CZ194" s="245">
        <v>0</v>
      </c>
      <c r="DA194" s="204"/>
      <c r="DB194" s="243"/>
      <c r="DC194" s="244">
        <v>0</v>
      </c>
      <c r="DD194" s="202">
        <v>0</v>
      </c>
      <c r="DE194" s="246">
        <v>0</v>
      </c>
      <c r="DF194" s="190"/>
      <c r="DG194" s="243"/>
      <c r="DH194" s="202">
        <v>0</v>
      </c>
      <c r="DI194" s="202">
        <v>0</v>
      </c>
      <c r="DJ194" s="246">
        <v>0</v>
      </c>
      <c r="DK194" s="209"/>
      <c r="DL194" s="247"/>
      <c r="DM194" s="248"/>
      <c r="DN194" s="248"/>
      <c r="DO194" s="249"/>
      <c r="DR194" s="250">
        <v>3</v>
      </c>
      <c r="DS194" s="397">
        <v>2.6</v>
      </c>
      <c r="DT194" s="397"/>
      <c r="DU194" s="398"/>
      <c r="DV194" s="391"/>
      <c r="DW194" s="253">
        <v>1.9</v>
      </c>
      <c r="DX194" s="399">
        <v>1.3</v>
      </c>
      <c r="DY194" s="399"/>
      <c r="DZ194" s="400"/>
      <c r="EA194" s="391"/>
      <c r="EB194" s="401">
        <v>2.6</v>
      </c>
      <c r="EC194" s="402">
        <v>2.9</v>
      </c>
      <c r="ED194" s="402"/>
      <c r="EE194" s="403"/>
    </row>
    <row r="195" spans="1:135" x14ac:dyDescent="0.3">
      <c r="A195" s="20">
        <f t="shared" si="4"/>
        <v>70423</v>
      </c>
      <c r="B195" s="456" t="s">
        <v>73</v>
      </c>
      <c r="C195" s="457" t="s">
        <v>27</v>
      </c>
      <c r="D195" s="457" t="s">
        <v>398</v>
      </c>
      <c r="E195" s="457" t="s">
        <v>165</v>
      </c>
      <c r="F195" s="223">
        <v>5</v>
      </c>
      <c r="G195" s="183">
        <v>1</v>
      </c>
      <c r="H195" s="183">
        <v>1</v>
      </c>
      <c r="I195" s="183">
        <v>3</v>
      </c>
      <c r="J195" s="183"/>
      <c r="K195" s="183"/>
      <c r="L195" s="183"/>
      <c r="M195" s="183"/>
      <c r="N195" s="183"/>
      <c r="O195" s="224"/>
      <c r="P195" s="167">
        <v>0</v>
      </c>
      <c r="Q195" s="223">
        <v>3.5</v>
      </c>
      <c r="R195" s="225">
        <v>1</v>
      </c>
      <c r="S195" s="225">
        <v>1</v>
      </c>
      <c r="T195" s="168">
        <v>1</v>
      </c>
      <c r="U195" s="168"/>
      <c r="V195" s="168"/>
      <c r="W195" s="166"/>
      <c r="X195" s="183">
        <v>5</v>
      </c>
      <c r="Y195" s="169">
        <v>0</v>
      </c>
      <c r="Z195" s="170"/>
      <c r="AB195" s="223">
        <v>5</v>
      </c>
      <c r="AC195" s="183">
        <v>3.5</v>
      </c>
      <c r="AD195" s="183"/>
      <c r="AE195" s="183"/>
      <c r="AF195" s="183"/>
      <c r="AG195" s="183"/>
      <c r="AH195" s="183"/>
      <c r="AI195" s="183"/>
      <c r="AJ195" s="183"/>
      <c r="AK195" s="226"/>
      <c r="AL195" s="227"/>
      <c r="AM195" s="223">
        <v>3.4</v>
      </c>
      <c r="AN195" s="225"/>
      <c r="AO195" s="225"/>
      <c r="AP195" s="168"/>
      <c r="AQ195" s="168"/>
      <c r="AR195" s="168"/>
      <c r="AS195" s="166"/>
      <c r="AT195" s="183">
        <v>5</v>
      </c>
      <c r="AU195" s="169">
        <v>0</v>
      </c>
      <c r="AV195" s="173"/>
      <c r="AX195" s="228"/>
      <c r="AY195" s="229"/>
      <c r="AZ195" s="229"/>
      <c r="BA195" s="229"/>
      <c r="BB195" s="229"/>
      <c r="BC195" s="230"/>
      <c r="BE195" s="231">
        <v>1</v>
      </c>
      <c r="BF195" s="183">
        <v>1</v>
      </c>
      <c r="BG195" s="183"/>
      <c r="BH195" s="183"/>
      <c r="BI195" s="183"/>
      <c r="BJ195" s="183"/>
      <c r="BK195" s="183"/>
      <c r="BL195" s="183"/>
      <c r="BM195" s="183"/>
      <c r="BN195" s="226"/>
      <c r="BO195" s="227"/>
      <c r="BP195" s="223">
        <v>2.5</v>
      </c>
      <c r="BQ195" s="225"/>
      <c r="BR195" s="225"/>
      <c r="BS195" s="168"/>
      <c r="BT195" s="168"/>
      <c r="BU195" s="168"/>
      <c r="BV195" s="166"/>
      <c r="BW195" s="183">
        <v>5</v>
      </c>
      <c r="BX195" s="169">
        <v>0</v>
      </c>
      <c r="BY195" s="184"/>
      <c r="CA195" s="185">
        <v>2.4</v>
      </c>
      <c r="CB195" s="232" t="s">
        <v>426</v>
      </c>
      <c r="CC195" s="187"/>
      <c r="CD195" s="188">
        <v>3.6</v>
      </c>
      <c r="CE195" s="233" t="s">
        <v>430</v>
      </c>
      <c r="CF195" s="190"/>
      <c r="CG195" s="191">
        <v>1.9</v>
      </c>
      <c r="CH195" s="234" t="s">
        <v>426</v>
      </c>
      <c r="CI195" s="190"/>
      <c r="CJ195" s="235">
        <v>2.5</v>
      </c>
      <c r="CL195" s="236"/>
      <c r="CM195" s="237"/>
      <c r="CN195" s="238"/>
      <c r="CO195">
        <v>0</v>
      </c>
      <c r="CP195" s="239"/>
      <c r="CQ195" s="240"/>
      <c r="CR195" s="240"/>
      <c r="CS195" s="240"/>
      <c r="CT195" s="241"/>
      <c r="CU195" s="242">
        <v>0</v>
      </c>
      <c r="CW195" s="243"/>
      <c r="CX195" s="244">
        <v>0</v>
      </c>
      <c r="CY195" s="202">
        <v>0</v>
      </c>
      <c r="CZ195" s="245">
        <v>0</v>
      </c>
      <c r="DA195" s="204"/>
      <c r="DB195" s="243"/>
      <c r="DC195" s="244">
        <v>0</v>
      </c>
      <c r="DD195" s="202">
        <v>0</v>
      </c>
      <c r="DE195" s="246">
        <v>0</v>
      </c>
      <c r="DF195" s="190"/>
      <c r="DG195" s="243"/>
      <c r="DH195" s="202">
        <v>0</v>
      </c>
      <c r="DI195" s="202">
        <v>0</v>
      </c>
      <c r="DJ195" s="246">
        <v>0</v>
      </c>
      <c r="DK195" s="209"/>
      <c r="DL195" s="247"/>
      <c r="DM195" s="248"/>
      <c r="DN195" s="248"/>
      <c r="DO195" s="249"/>
      <c r="DR195" s="250">
        <v>2.7</v>
      </c>
      <c r="DS195" s="397">
        <v>2.4</v>
      </c>
      <c r="DT195" s="397"/>
      <c r="DU195" s="398"/>
      <c r="DV195" s="391"/>
      <c r="DW195" s="253">
        <v>3.8</v>
      </c>
      <c r="DX195" s="399">
        <v>3.6</v>
      </c>
      <c r="DY195" s="399"/>
      <c r="DZ195" s="400"/>
      <c r="EA195" s="391"/>
      <c r="EB195" s="401">
        <v>3.6</v>
      </c>
      <c r="EC195" s="402">
        <v>1.9</v>
      </c>
      <c r="ED195" s="402"/>
      <c r="EE195" s="403"/>
    </row>
    <row r="196" spans="1:135" x14ac:dyDescent="0.3">
      <c r="A196" s="20">
        <f t="shared" si="4"/>
        <v>70424</v>
      </c>
      <c r="B196" s="456" t="s">
        <v>94</v>
      </c>
      <c r="C196" s="457" t="s">
        <v>318</v>
      </c>
      <c r="D196" s="457" t="s">
        <v>399</v>
      </c>
      <c r="E196" s="457" t="s">
        <v>92</v>
      </c>
      <c r="F196" s="223">
        <v>5</v>
      </c>
      <c r="G196" s="183">
        <v>1</v>
      </c>
      <c r="H196" s="183">
        <v>1</v>
      </c>
      <c r="I196" s="183">
        <v>1.5</v>
      </c>
      <c r="J196" s="183"/>
      <c r="K196" s="183"/>
      <c r="L196" s="183"/>
      <c r="M196" s="183"/>
      <c r="N196" s="183"/>
      <c r="O196" s="224"/>
      <c r="P196" s="167">
        <v>0</v>
      </c>
      <c r="Q196" s="223">
        <v>1</v>
      </c>
      <c r="R196" s="225">
        <v>3</v>
      </c>
      <c r="S196" s="225">
        <v>1</v>
      </c>
      <c r="T196" s="168">
        <v>1</v>
      </c>
      <c r="U196" s="168"/>
      <c r="V196" s="168"/>
      <c r="W196" s="166"/>
      <c r="X196" s="183">
        <v>5</v>
      </c>
      <c r="Y196" s="169">
        <v>0</v>
      </c>
      <c r="Z196" s="170"/>
      <c r="AB196" s="223">
        <v>1</v>
      </c>
      <c r="AC196" s="183">
        <v>1</v>
      </c>
      <c r="AD196" s="183"/>
      <c r="AE196" s="183"/>
      <c r="AF196" s="183"/>
      <c r="AG196" s="183"/>
      <c r="AH196" s="183"/>
      <c r="AI196" s="183"/>
      <c r="AJ196" s="183"/>
      <c r="AK196" s="226"/>
      <c r="AL196" s="227"/>
      <c r="AM196" s="223">
        <v>1</v>
      </c>
      <c r="AN196" s="225"/>
      <c r="AO196" s="225"/>
      <c r="AP196" s="168"/>
      <c r="AQ196" s="168"/>
      <c r="AR196" s="168"/>
      <c r="AS196" s="166"/>
      <c r="AT196" s="183">
        <v>5</v>
      </c>
      <c r="AU196" s="169">
        <v>0</v>
      </c>
      <c r="AV196" s="173"/>
      <c r="AX196" s="228"/>
      <c r="AY196" s="229"/>
      <c r="AZ196" s="229"/>
      <c r="BA196" s="229"/>
      <c r="BB196" s="229"/>
      <c r="BC196" s="230"/>
      <c r="BE196" s="231">
        <v>1</v>
      </c>
      <c r="BF196" s="183">
        <v>1</v>
      </c>
      <c r="BG196" s="183"/>
      <c r="BH196" s="183"/>
      <c r="BI196" s="183"/>
      <c r="BJ196" s="183"/>
      <c r="BK196" s="183"/>
      <c r="BL196" s="183"/>
      <c r="BM196" s="183"/>
      <c r="BN196" s="226"/>
      <c r="BO196" s="227"/>
      <c r="BP196" s="223">
        <v>3</v>
      </c>
      <c r="BQ196" s="225"/>
      <c r="BR196" s="225"/>
      <c r="BS196" s="168"/>
      <c r="BT196" s="168"/>
      <c r="BU196" s="168"/>
      <c r="BV196" s="166"/>
      <c r="BW196" s="183">
        <v>5</v>
      </c>
      <c r="BX196" s="169">
        <v>0</v>
      </c>
      <c r="BY196" s="184"/>
      <c r="CA196" s="185">
        <v>2.1</v>
      </c>
      <c r="CB196" s="232" t="s">
        <v>426</v>
      </c>
      <c r="CC196" s="187"/>
      <c r="CD196" s="188">
        <v>1.3</v>
      </c>
      <c r="CE196" s="233" t="s">
        <v>426</v>
      </c>
      <c r="CF196" s="190"/>
      <c r="CG196" s="191">
        <v>2.1</v>
      </c>
      <c r="CH196" s="234" t="s">
        <v>426</v>
      </c>
      <c r="CI196" s="190"/>
      <c r="CJ196" s="235">
        <v>2</v>
      </c>
      <c r="CL196" s="236"/>
      <c r="CM196" s="237"/>
      <c r="CN196" s="238"/>
      <c r="CO196">
        <v>0</v>
      </c>
      <c r="CP196" s="239"/>
      <c r="CQ196" s="240"/>
      <c r="CR196" s="240"/>
      <c r="CS196" s="240"/>
      <c r="CT196" s="241"/>
      <c r="CU196" s="242">
        <v>0</v>
      </c>
      <c r="CW196" s="243"/>
      <c r="CX196" s="244">
        <v>0</v>
      </c>
      <c r="CY196" s="202">
        <v>0</v>
      </c>
      <c r="CZ196" s="245">
        <v>0</v>
      </c>
      <c r="DA196" s="204"/>
      <c r="DB196" s="243"/>
      <c r="DC196" s="244">
        <v>0</v>
      </c>
      <c r="DD196" s="202">
        <v>0</v>
      </c>
      <c r="DE196" s="246">
        <v>0</v>
      </c>
      <c r="DF196" s="190"/>
      <c r="DG196" s="243"/>
      <c r="DH196" s="202">
        <v>0</v>
      </c>
      <c r="DI196" s="202">
        <v>0</v>
      </c>
      <c r="DJ196" s="246">
        <v>0</v>
      </c>
      <c r="DK196" s="209"/>
      <c r="DL196" s="247"/>
      <c r="DM196" s="248"/>
      <c r="DN196" s="248"/>
      <c r="DO196" s="249"/>
      <c r="DR196" s="250">
        <v>3.3</v>
      </c>
      <c r="DS196" s="397">
        <v>2.1</v>
      </c>
      <c r="DT196" s="397"/>
      <c r="DU196" s="398"/>
      <c r="DV196" s="391"/>
      <c r="DW196" s="253">
        <v>2</v>
      </c>
      <c r="DX196" s="399">
        <v>1.3</v>
      </c>
      <c r="DY196" s="399"/>
      <c r="DZ196" s="400"/>
      <c r="EA196" s="391"/>
      <c r="EB196" s="401">
        <v>3.3</v>
      </c>
      <c r="EC196" s="402">
        <v>2.1</v>
      </c>
      <c r="ED196" s="402"/>
      <c r="EE196" s="403"/>
    </row>
    <row r="197" spans="1:135" x14ac:dyDescent="0.3">
      <c r="A197" s="20">
        <f t="shared" si="4"/>
        <v>70425</v>
      </c>
      <c r="B197" s="456" t="s">
        <v>289</v>
      </c>
      <c r="C197" s="457" t="s">
        <v>87</v>
      </c>
      <c r="D197" s="457" t="s">
        <v>400</v>
      </c>
      <c r="E197" s="457" t="s">
        <v>81</v>
      </c>
      <c r="F197" s="223">
        <v>4</v>
      </c>
      <c r="G197" s="183">
        <v>1</v>
      </c>
      <c r="H197" s="183">
        <v>2.5</v>
      </c>
      <c r="I197" s="183">
        <v>1</v>
      </c>
      <c r="J197" s="183"/>
      <c r="K197" s="183"/>
      <c r="L197" s="183"/>
      <c r="M197" s="183"/>
      <c r="N197" s="183"/>
      <c r="O197" s="224"/>
      <c r="P197" s="167">
        <v>0</v>
      </c>
      <c r="Q197" s="223">
        <v>3.5</v>
      </c>
      <c r="R197" s="225">
        <v>1</v>
      </c>
      <c r="S197" s="225">
        <v>1</v>
      </c>
      <c r="T197" s="168">
        <v>1</v>
      </c>
      <c r="U197" s="168"/>
      <c r="V197" s="168"/>
      <c r="W197" s="166"/>
      <c r="X197" s="183">
        <v>5</v>
      </c>
      <c r="Y197" s="169">
        <v>0</v>
      </c>
      <c r="Z197" s="170"/>
      <c r="AB197" s="223">
        <v>1</v>
      </c>
      <c r="AC197" s="183">
        <v>1</v>
      </c>
      <c r="AD197" s="183"/>
      <c r="AE197" s="183"/>
      <c r="AF197" s="183"/>
      <c r="AG197" s="183"/>
      <c r="AH197" s="183"/>
      <c r="AI197" s="183"/>
      <c r="AJ197" s="183"/>
      <c r="AK197" s="226"/>
      <c r="AL197" s="227"/>
      <c r="AM197" s="223">
        <v>1</v>
      </c>
      <c r="AN197" s="225"/>
      <c r="AO197" s="225"/>
      <c r="AP197" s="168"/>
      <c r="AQ197" s="168"/>
      <c r="AR197" s="168"/>
      <c r="AS197" s="166"/>
      <c r="AT197" s="183">
        <v>5</v>
      </c>
      <c r="AU197" s="169">
        <v>0</v>
      </c>
      <c r="AV197" s="173"/>
      <c r="AX197" s="228"/>
      <c r="AY197" s="229"/>
      <c r="AZ197" s="229"/>
      <c r="BA197" s="229"/>
      <c r="BB197" s="229"/>
      <c r="BC197" s="230"/>
      <c r="BE197" s="231">
        <v>1</v>
      </c>
      <c r="BF197" s="183">
        <v>1</v>
      </c>
      <c r="BG197" s="183"/>
      <c r="BH197" s="183"/>
      <c r="BI197" s="183"/>
      <c r="BJ197" s="183"/>
      <c r="BK197" s="183"/>
      <c r="BL197" s="183"/>
      <c r="BM197" s="183"/>
      <c r="BN197" s="226"/>
      <c r="BO197" s="227"/>
      <c r="BP197" s="223">
        <v>1</v>
      </c>
      <c r="BQ197" s="225"/>
      <c r="BR197" s="225"/>
      <c r="BS197" s="168"/>
      <c r="BT197" s="168"/>
      <c r="BU197" s="168"/>
      <c r="BV197" s="166"/>
      <c r="BW197" s="183">
        <v>5</v>
      </c>
      <c r="BX197" s="169">
        <v>0</v>
      </c>
      <c r="BY197" s="184"/>
      <c r="CA197" s="185">
        <v>2.2000000000000002</v>
      </c>
      <c r="CB197" s="232" t="s">
        <v>426</v>
      </c>
      <c r="CC197" s="187"/>
      <c r="CD197" s="188">
        <v>1.3</v>
      </c>
      <c r="CE197" s="233" t="s">
        <v>426</v>
      </c>
      <c r="CF197" s="190"/>
      <c r="CG197" s="191">
        <v>1.3</v>
      </c>
      <c r="CH197" s="234" t="s">
        <v>426</v>
      </c>
      <c r="CI197" s="190"/>
      <c r="CJ197" s="235">
        <v>1.8</v>
      </c>
      <c r="CL197" s="236"/>
      <c r="CM197" s="237"/>
      <c r="CN197" s="238"/>
      <c r="CO197">
        <v>0</v>
      </c>
      <c r="CP197" s="239"/>
      <c r="CQ197" s="240"/>
      <c r="CR197" s="240"/>
      <c r="CS197" s="240"/>
      <c r="CT197" s="241"/>
      <c r="CU197" s="242">
        <v>0</v>
      </c>
      <c r="CW197" s="243"/>
      <c r="CX197" s="244">
        <v>0</v>
      </c>
      <c r="CY197" s="202">
        <v>0</v>
      </c>
      <c r="CZ197" s="245">
        <v>0</v>
      </c>
      <c r="DA197" s="204"/>
      <c r="DB197" s="243"/>
      <c r="DC197" s="244">
        <v>0</v>
      </c>
      <c r="DD197" s="202">
        <v>0</v>
      </c>
      <c r="DE197" s="246">
        <v>0</v>
      </c>
      <c r="DF197" s="190"/>
      <c r="DG197" s="243"/>
      <c r="DH197" s="202">
        <v>0</v>
      </c>
      <c r="DI197" s="202">
        <v>0</v>
      </c>
      <c r="DJ197" s="246">
        <v>0</v>
      </c>
      <c r="DK197" s="209"/>
      <c r="DL197" s="247"/>
      <c r="DM197" s="248"/>
      <c r="DN197" s="248"/>
      <c r="DO197" s="249"/>
      <c r="DR197" s="250">
        <v>2.7</v>
      </c>
      <c r="DS197" s="397">
        <v>2.2000000000000002</v>
      </c>
      <c r="DT197" s="397"/>
      <c r="DU197" s="398"/>
      <c r="DV197" s="391"/>
      <c r="DW197" s="253">
        <v>1.9</v>
      </c>
      <c r="DX197" s="399">
        <v>1.3</v>
      </c>
      <c r="DY197" s="399"/>
      <c r="DZ197" s="400"/>
      <c r="EA197" s="391"/>
      <c r="EB197" s="401">
        <v>1.9</v>
      </c>
      <c r="EC197" s="402">
        <v>1.3</v>
      </c>
      <c r="ED197" s="402"/>
      <c r="EE197" s="403"/>
    </row>
    <row r="198" spans="1:135" x14ac:dyDescent="0.3">
      <c r="A198" s="20">
        <f t="shared" si="4"/>
        <v>70426</v>
      </c>
      <c r="B198" s="456" t="s">
        <v>153</v>
      </c>
      <c r="C198" s="457" t="s">
        <v>401</v>
      </c>
      <c r="D198" s="457" t="s">
        <v>113</v>
      </c>
      <c r="E198" s="457" t="s">
        <v>402</v>
      </c>
      <c r="F198" s="223">
        <v>3</v>
      </c>
      <c r="G198" s="183">
        <v>1</v>
      </c>
      <c r="H198" s="183">
        <v>2.5</v>
      </c>
      <c r="I198" s="183">
        <v>5</v>
      </c>
      <c r="J198" s="183"/>
      <c r="K198" s="183"/>
      <c r="L198" s="183"/>
      <c r="M198" s="183"/>
      <c r="N198" s="183"/>
      <c r="O198" s="224"/>
      <c r="P198" s="167">
        <v>0</v>
      </c>
      <c r="Q198" s="223">
        <v>3.5</v>
      </c>
      <c r="R198" s="225">
        <v>2.5</v>
      </c>
      <c r="S198" s="225">
        <v>4</v>
      </c>
      <c r="T198" s="168">
        <v>2.5</v>
      </c>
      <c r="U198" s="168"/>
      <c r="V198" s="168"/>
      <c r="W198" s="166"/>
      <c r="X198" s="183">
        <v>5</v>
      </c>
      <c r="Y198" s="169">
        <v>0</v>
      </c>
      <c r="Z198" s="170"/>
      <c r="AB198" s="223">
        <v>1</v>
      </c>
      <c r="AC198" s="183">
        <v>1</v>
      </c>
      <c r="AD198" s="183"/>
      <c r="AE198" s="183"/>
      <c r="AF198" s="183"/>
      <c r="AG198" s="183"/>
      <c r="AH198" s="183"/>
      <c r="AI198" s="183"/>
      <c r="AJ198" s="183"/>
      <c r="AK198" s="226"/>
      <c r="AL198" s="227"/>
      <c r="AM198" s="223">
        <v>2.5</v>
      </c>
      <c r="AN198" s="225"/>
      <c r="AO198" s="225"/>
      <c r="AP198" s="168"/>
      <c r="AQ198" s="168"/>
      <c r="AR198" s="168"/>
      <c r="AS198" s="166"/>
      <c r="AT198" s="183">
        <v>5</v>
      </c>
      <c r="AU198" s="169">
        <v>0</v>
      </c>
      <c r="AV198" s="173"/>
      <c r="AX198" s="228"/>
      <c r="AY198" s="229"/>
      <c r="AZ198" s="229"/>
      <c r="BA198" s="229"/>
      <c r="BB198" s="229"/>
      <c r="BC198" s="230"/>
      <c r="BE198" s="231">
        <v>1</v>
      </c>
      <c r="BF198" s="183">
        <v>1</v>
      </c>
      <c r="BG198" s="183"/>
      <c r="BH198" s="183"/>
      <c r="BI198" s="183"/>
      <c r="BJ198" s="183"/>
      <c r="BK198" s="183"/>
      <c r="BL198" s="183"/>
      <c r="BM198" s="183"/>
      <c r="BN198" s="226"/>
      <c r="BO198" s="227"/>
      <c r="BP198" s="223">
        <v>3</v>
      </c>
      <c r="BQ198" s="225"/>
      <c r="BR198" s="225"/>
      <c r="BS198" s="168"/>
      <c r="BT198" s="168"/>
      <c r="BU198" s="168"/>
      <c r="BV198" s="166"/>
      <c r="BW198" s="183">
        <v>5</v>
      </c>
      <c r="BX198" s="169">
        <v>0</v>
      </c>
      <c r="BY198" s="184"/>
      <c r="CA198" s="185">
        <v>3.2</v>
      </c>
      <c r="CB198" s="232" t="s">
        <v>424</v>
      </c>
      <c r="CC198" s="187"/>
      <c r="CD198" s="188">
        <v>1.9</v>
      </c>
      <c r="CE198" s="233" t="s">
        <v>426</v>
      </c>
      <c r="CF198" s="190"/>
      <c r="CG198" s="191">
        <v>2.1</v>
      </c>
      <c r="CH198" s="234" t="s">
        <v>426</v>
      </c>
      <c r="CI198" s="190"/>
      <c r="CJ198" s="235">
        <v>2.7</v>
      </c>
      <c r="CL198" s="236"/>
      <c r="CM198" s="237"/>
      <c r="CN198" s="238"/>
      <c r="CO198">
        <v>0</v>
      </c>
      <c r="CP198" s="239"/>
      <c r="CQ198" s="240"/>
      <c r="CR198" s="240"/>
      <c r="CS198" s="240"/>
      <c r="CT198" s="241"/>
      <c r="CU198" s="242">
        <v>0</v>
      </c>
      <c r="CW198" s="243"/>
      <c r="CX198" s="244">
        <v>0</v>
      </c>
      <c r="CY198" s="202">
        <v>0</v>
      </c>
      <c r="CZ198" s="245">
        <v>0</v>
      </c>
      <c r="DA198" s="204"/>
      <c r="DB198" s="243"/>
      <c r="DC198" s="244">
        <v>0</v>
      </c>
      <c r="DD198" s="202">
        <v>0</v>
      </c>
      <c r="DE198" s="246">
        <v>0</v>
      </c>
      <c r="DF198" s="190"/>
      <c r="DG198" s="243"/>
      <c r="DH198" s="202">
        <v>0</v>
      </c>
      <c r="DI198" s="202">
        <v>0</v>
      </c>
      <c r="DJ198" s="246">
        <v>0</v>
      </c>
      <c r="DK198" s="209"/>
      <c r="DL198" s="247"/>
      <c r="DM198" s="248"/>
      <c r="DN198" s="248"/>
      <c r="DO198" s="249"/>
      <c r="DR198" s="250">
        <v>3</v>
      </c>
      <c r="DS198" s="397">
        <v>3.2</v>
      </c>
      <c r="DT198" s="397"/>
      <c r="DU198" s="398"/>
      <c r="DV198" s="391"/>
      <c r="DW198" s="253">
        <v>3</v>
      </c>
      <c r="DX198" s="399">
        <v>1.9</v>
      </c>
      <c r="DY198" s="399"/>
      <c r="DZ198" s="400"/>
      <c r="EA198" s="391"/>
      <c r="EB198" s="401">
        <v>3.6</v>
      </c>
      <c r="EC198" s="402">
        <v>2.1</v>
      </c>
      <c r="ED198" s="402"/>
      <c r="EE198" s="403"/>
    </row>
    <row r="199" spans="1:135" x14ac:dyDescent="0.3">
      <c r="A199" s="20">
        <f t="shared" si="4"/>
        <v>70427</v>
      </c>
      <c r="B199" s="456" t="s">
        <v>76</v>
      </c>
      <c r="C199" s="457" t="s">
        <v>51</v>
      </c>
      <c r="D199" s="457" t="s">
        <v>403</v>
      </c>
      <c r="E199" s="457" t="s">
        <v>33</v>
      </c>
      <c r="F199" s="223">
        <v>4.5999999999999996</v>
      </c>
      <c r="G199" s="183">
        <v>2</v>
      </c>
      <c r="H199" s="183">
        <v>2.5</v>
      </c>
      <c r="I199" s="183">
        <v>3</v>
      </c>
      <c r="J199" s="183"/>
      <c r="K199" s="183"/>
      <c r="L199" s="183"/>
      <c r="M199" s="183"/>
      <c r="N199" s="183"/>
      <c r="O199" s="224"/>
      <c r="P199" s="167">
        <v>0</v>
      </c>
      <c r="Q199" s="223">
        <v>1</v>
      </c>
      <c r="R199" s="225">
        <v>1</v>
      </c>
      <c r="S199" s="225">
        <v>1</v>
      </c>
      <c r="T199" s="168">
        <v>3</v>
      </c>
      <c r="U199" s="168"/>
      <c r="V199" s="168"/>
      <c r="W199" s="166"/>
      <c r="X199" s="183">
        <v>5</v>
      </c>
      <c r="Y199" s="169">
        <v>0</v>
      </c>
      <c r="Z199" s="170"/>
      <c r="AB199" s="223">
        <v>1</v>
      </c>
      <c r="AC199" s="183">
        <v>1</v>
      </c>
      <c r="AD199" s="183"/>
      <c r="AE199" s="183"/>
      <c r="AF199" s="183"/>
      <c r="AG199" s="183"/>
      <c r="AH199" s="183"/>
      <c r="AI199" s="183"/>
      <c r="AJ199" s="183"/>
      <c r="AK199" s="226"/>
      <c r="AL199" s="227"/>
      <c r="AM199" s="223">
        <v>1</v>
      </c>
      <c r="AN199" s="225"/>
      <c r="AO199" s="225"/>
      <c r="AP199" s="168"/>
      <c r="AQ199" s="168"/>
      <c r="AR199" s="168"/>
      <c r="AS199" s="166"/>
      <c r="AT199" s="183">
        <v>5</v>
      </c>
      <c r="AU199" s="169">
        <v>0</v>
      </c>
      <c r="AV199" s="173"/>
      <c r="AX199" s="228"/>
      <c r="AY199" s="229"/>
      <c r="AZ199" s="229"/>
      <c r="BA199" s="229"/>
      <c r="BB199" s="229"/>
      <c r="BC199" s="230"/>
      <c r="BE199" s="231">
        <v>1</v>
      </c>
      <c r="BF199" s="183">
        <v>1</v>
      </c>
      <c r="BG199" s="183"/>
      <c r="BH199" s="183"/>
      <c r="BI199" s="183"/>
      <c r="BJ199" s="183"/>
      <c r="BK199" s="183"/>
      <c r="BL199" s="183"/>
      <c r="BM199" s="183"/>
      <c r="BN199" s="226"/>
      <c r="BO199" s="227"/>
      <c r="BP199" s="223">
        <v>1</v>
      </c>
      <c r="BQ199" s="225"/>
      <c r="BR199" s="225"/>
      <c r="BS199" s="168"/>
      <c r="BT199" s="168"/>
      <c r="BU199" s="168"/>
      <c r="BV199" s="166"/>
      <c r="BW199" s="183">
        <v>5</v>
      </c>
      <c r="BX199" s="169">
        <v>0</v>
      </c>
      <c r="BY199" s="184"/>
      <c r="CA199" s="185">
        <v>2.5</v>
      </c>
      <c r="CB199" s="232" t="s">
        <v>426</v>
      </c>
      <c r="CC199" s="187"/>
      <c r="CD199" s="188">
        <v>1.3</v>
      </c>
      <c r="CE199" s="233" t="s">
        <v>426</v>
      </c>
      <c r="CF199" s="190"/>
      <c r="CG199" s="191">
        <v>1.3</v>
      </c>
      <c r="CH199" s="234" t="s">
        <v>426</v>
      </c>
      <c r="CI199" s="190"/>
      <c r="CJ199" s="235">
        <v>2</v>
      </c>
      <c r="CL199" s="236"/>
      <c r="CM199" s="237"/>
      <c r="CN199" s="238"/>
      <c r="CO199">
        <v>0</v>
      </c>
      <c r="CP199" s="239"/>
      <c r="CQ199" s="240"/>
      <c r="CR199" s="240"/>
      <c r="CS199" s="240"/>
      <c r="CT199" s="241"/>
      <c r="CU199" s="242">
        <v>0</v>
      </c>
      <c r="CW199" s="243"/>
      <c r="CX199" s="244">
        <v>0</v>
      </c>
      <c r="CY199" s="202">
        <v>0</v>
      </c>
      <c r="CZ199" s="245">
        <v>0</v>
      </c>
      <c r="DA199" s="204"/>
      <c r="DB199" s="243"/>
      <c r="DC199" s="244">
        <v>0</v>
      </c>
      <c r="DD199" s="202">
        <v>0</v>
      </c>
      <c r="DE199" s="246">
        <v>0</v>
      </c>
      <c r="DF199" s="190"/>
      <c r="DG199" s="243"/>
      <c r="DH199" s="202">
        <v>0</v>
      </c>
      <c r="DI199" s="202">
        <v>0</v>
      </c>
      <c r="DJ199" s="246">
        <v>0</v>
      </c>
      <c r="DK199" s="209"/>
      <c r="DL199" s="247"/>
      <c r="DM199" s="248"/>
      <c r="DN199" s="248"/>
      <c r="DO199" s="249"/>
      <c r="DR199" s="250">
        <v>3.3</v>
      </c>
      <c r="DS199" s="397">
        <v>2.5</v>
      </c>
      <c r="DT199" s="397"/>
      <c r="DU199" s="398"/>
      <c r="DV199" s="391"/>
      <c r="DW199" s="253">
        <v>1.9</v>
      </c>
      <c r="DX199" s="399">
        <v>1.3</v>
      </c>
      <c r="DY199" s="399"/>
      <c r="DZ199" s="400"/>
      <c r="EA199" s="391"/>
      <c r="EB199" s="401">
        <v>2</v>
      </c>
      <c r="EC199" s="402">
        <v>1.3</v>
      </c>
      <c r="ED199" s="402"/>
      <c r="EE199" s="403"/>
    </row>
    <row r="200" spans="1:135" x14ac:dyDescent="0.3">
      <c r="A200" s="20">
        <f t="shared" si="4"/>
        <v>70428</v>
      </c>
      <c r="B200" s="456" t="s">
        <v>404</v>
      </c>
      <c r="C200" s="457" t="s">
        <v>405</v>
      </c>
      <c r="D200" s="457" t="s">
        <v>276</v>
      </c>
      <c r="E200" s="457" t="s">
        <v>406</v>
      </c>
      <c r="F200" s="223">
        <v>5</v>
      </c>
      <c r="G200" s="183">
        <v>1</v>
      </c>
      <c r="H200" s="183">
        <v>1</v>
      </c>
      <c r="I200" s="183">
        <v>1.5</v>
      </c>
      <c r="J200" s="183"/>
      <c r="K200" s="183"/>
      <c r="L200" s="183"/>
      <c r="M200" s="183"/>
      <c r="N200" s="183"/>
      <c r="O200" s="224"/>
      <c r="P200" s="167">
        <v>0</v>
      </c>
      <c r="Q200" s="223">
        <v>1</v>
      </c>
      <c r="R200" s="225">
        <v>1</v>
      </c>
      <c r="S200" s="225">
        <v>1</v>
      </c>
      <c r="T200" s="168">
        <v>1</v>
      </c>
      <c r="U200" s="168"/>
      <c r="V200" s="168"/>
      <c r="W200" s="166"/>
      <c r="X200" s="183">
        <v>5</v>
      </c>
      <c r="Y200" s="169">
        <v>0</v>
      </c>
      <c r="Z200" s="170"/>
      <c r="AB200" s="223">
        <v>1</v>
      </c>
      <c r="AC200" s="183">
        <v>1</v>
      </c>
      <c r="AD200" s="183"/>
      <c r="AE200" s="183"/>
      <c r="AF200" s="183"/>
      <c r="AG200" s="183"/>
      <c r="AH200" s="183"/>
      <c r="AI200" s="183"/>
      <c r="AJ200" s="183"/>
      <c r="AK200" s="226"/>
      <c r="AL200" s="227"/>
      <c r="AM200" s="223">
        <v>5</v>
      </c>
      <c r="AN200" s="225"/>
      <c r="AO200" s="225"/>
      <c r="AP200" s="168"/>
      <c r="AQ200" s="168"/>
      <c r="AR200" s="168"/>
      <c r="AS200" s="166"/>
      <c r="AT200" s="183">
        <v>5</v>
      </c>
      <c r="AU200" s="169">
        <v>0</v>
      </c>
      <c r="AV200" s="173"/>
      <c r="AX200" s="228"/>
      <c r="AY200" s="229"/>
      <c r="AZ200" s="229"/>
      <c r="BA200" s="229"/>
      <c r="BB200" s="229"/>
      <c r="BC200" s="230"/>
      <c r="BE200" s="231">
        <v>1</v>
      </c>
      <c r="BF200" s="183">
        <v>5</v>
      </c>
      <c r="BG200" s="183"/>
      <c r="BH200" s="183"/>
      <c r="BI200" s="183"/>
      <c r="BJ200" s="183"/>
      <c r="BK200" s="183"/>
      <c r="BL200" s="183"/>
      <c r="BM200" s="183"/>
      <c r="BN200" s="226"/>
      <c r="BO200" s="227"/>
      <c r="BP200" s="223">
        <v>4</v>
      </c>
      <c r="BQ200" s="225"/>
      <c r="BR200" s="225"/>
      <c r="BS200" s="168"/>
      <c r="BT200" s="168"/>
      <c r="BU200" s="168"/>
      <c r="BV200" s="166"/>
      <c r="BW200" s="183">
        <v>5</v>
      </c>
      <c r="BX200" s="169">
        <v>0</v>
      </c>
      <c r="BY200" s="184"/>
      <c r="CA200" s="185">
        <v>1.9</v>
      </c>
      <c r="CB200" s="232" t="s">
        <v>426</v>
      </c>
      <c r="CC200" s="187"/>
      <c r="CD200" s="188">
        <v>2.9</v>
      </c>
      <c r="CE200" s="233" t="s">
        <v>426</v>
      </c>
      <c r="CF200" s="190"/>
      <c r="CG200" s="191">
        <v>3.3</v>
      </c>
      <c r="CH200" s="234" t="s">
        <v>430</v>
      </c>
      <c r="CI200" s="190"/>
      <c r="CJ200" s="235">
        <v>2.4</v>
      </c>
      <c r="CL200" s="236"/>
      <c r="CM200" s="237"/>
      <c r="CN200" s="238"/>
      <c r="CO200">
        <v>0</v>
      </c>
      <c r="CP200" s="239"/>
      <c r="CQ200" s="240"/>
      <c r="CR200" s="240"/>
      <c r="CS200" s="240"/>
      <c r="CT200" s="241"/>
      <c r="CU200" s="242">
        <v>0</v>
      </c>
      <c r="CW200" s="243"/>
      <c r="CX200" s="244">
        <v>0</v>
      </c>
      <c r="CY200" s="202">
        <v>0</v>
      </c>
      <c r="CZ200" s="245">
        <v>0</v>
      </c>
      <c r="DA200" s="204"/>
      <c r="DB200" s="243"/>
      <c r="DC200" s="244">
        <v>0</v>
      </c>
      <c r="DD200" s="202">
        <v>0</v>
      </c>
      <c r="DE200" s="246">
        <v>0</v>
      </c>
      <c r="DF200" s="190"/>
      <c r="DG200" s="243"/>
      <c r="DH200" s="202">
        <v>0</v>
      </c>
      <c r="DI200" s="202">
        <v>0</v>
      </c>
      <c r="DJ200" s="246">
        <v>0</v>
      </c>
      <c r="DK200" s="209"/>
      <c r="DL200" s="247"/>
      <c r="DM200" s="248"/>
      <c r="DN200" s="248"/>
      <c r="DO200" s="249"/>
      <c r="DR200" s="250">
        <v>3</v>
      </c>
      <c r="DS200" s="397">
        <v>1.9</v>
      </c>
      <c r="DT200" s="397"/>
      <c r="DU200" s="398"/>
      <c r="DV200" s="391"/>
      <c r="DW200" s="253">
        <v>3.1</v>
      </c>
      <c r="DX200" s="399">
        <v>2.9</v>
      </c>
      <c r="DY200" s="399"/>
      <c r="DZ200" s="400"/>
      <c r="EA200" s="391"/>
      <c r="EB200" s="401">
        <v>3.8</v>
      </c>
      <c r="EC200" s="402">
        <v>3.3</v>
      </c>
      <c r="ED200" s="402"/>
      <c r="EE200" s="403"/>
    </row>
    <row r="201" spans="1:135" x14ac:dyDescent="0.3">
      <c r="A201" s="20">
        <f t="shared" si="4"/>
        <v>70429</v>
      </c>
      <c r="B201" s="456" t="s">
        <v>78</v>
      </c>
      <c r="C201" s="457" t="s">
        <v>176</v>
      </c>
      <c r="D201" s="457" t="s">
        <v>39</v>
      </c>
      <c r="E201" s="457">
        <v>0</v>
      </c>
      <c r="F201" s="266">
        <v>5</v>
      </c>
      <c r="G201" s="268">
        <v>1</v>
      </c>
      <c r="H201" s="268">
        <v>2.5</v>
      </c>
      <c r="I201" s="268">
        <v>3</v>
      </c>
      <c r="J201" s="268"/>
      <c r="K201" s="268"/>
      <c r="L201" s="268"/>
      <c r="M201" s="268"/>
      <c r="N201" s="268"/>
      <c r="O201" s="224"/>
      <c r="P201" s="167">
        <v>0</v>
      </c>
      <c r="Q201" s="266">
        <v>3.5</v>
      </c>
      <c r="R201" s="269">
        <v>3</v>
      </c>
      <c r="S201" s="269">
        <v>1</v>
      </c>
      <c r="T201" s="169">
        <v>1</v>
      </c>
      <c r="U201" s="169"/>
      <c r="V201" s="169"/>
      <c r="W201" s="166"/>
      <c r="X201" s="183">
        <v>5</v>
      </c>
      <c r="Y201" s="169">
        <v>0</v>
      </c>
      <c r="Z201" s="170"/>
      <c r="AB201" s="266">
        <v>5</v>
      </c>
      <c r="AC201" s="268">
        <v>5</v>
      </c>
      <c r="AD201" s="268"/>
      <c r="AE201" s="268"/>
      <c r="AF201" s="268"/>
      <c r="AG201" s="268"/>
      <c r="AH201" s="268"/>
      <c r="AI201" s="268"/>
      <c r="AJ201" s="268"/>
      <c r="AK201" s="226"/>
      <c r="AL201" s="227"/>
      <c r="AM201" s="223">
        <v>1</v>
      </c>
      <c r="AN201" s="269"/>
      <c r="AO201" s="269"/>
      <c r="AP201" s="169"/>
      <c r="AQ201" s="169"/>
      <c r="AR201" s="169"/>
      <c r="AS201" s="166"/>
      <c r="AT201" s="183">
        <v>5</v>
      </c>
      <c r="AU201" s="169">
        <v>0</v>
      </c>
      <c r="AV201" s="173"/>
      <c r="AX201" s="228"/>
      <c r="AY201" s="229"/>
      <c r="AZ201" s="229"/>
      <c r="BA201" s="229"/>
      <c r="BB201" s="229"/>
      <c r="BC201" s="230"/>
      <c r="BE201" s="270">
        <v>5</v>
      </c>
      <c r="BF201" s="268">
        <v>5</v>
      </c>
      <c r="BG201" s="268"/>
      <c r="BH201" s="268"/>
      <c r="BI201" s="268"/>
      <c r="BJ201" s="268"/>
      <c r="BK201" s="268"/>
      <c r="BL201" s="268"/>
      <c r="BM201" s="268"/>
      <c r="BN201" s="226"/>
      <c r="BO201" s="227"/>
      <c r="BP201" s="223">
        <v>5</v>
      </c>
      <c r="BQ201" s="269"/>
      <c r="BR201" s="269"/>
      <c r="BS201" s="169"/>
      <c r="BT201" s="169"/>
      <c r="BU201" s="169"/>
      <c r="BV201" s="166"/>
      <c r="BW201" s="183">
        <v>5</v>
      </c>
      <c r="BX201" s="169">
        <v>0</v>
      </c>
      <c r="BY201" s="184"/>
      <c r="CA201" s="185">
        <v>2.8</v>
      </c>
      <c r="CB201" s="232" t="s">
        <v>426</v>
      </c>
      <c r="CC201" s="187"/>
      <c r="CD201" s="188">
        <v>2.9</v>
      </c>
      <c r="CE201" s="233" t="s">
        <v>426</v>
      </c>
      <c r="CF201" s="190"/>
      <c r="CG201" s="191">
        <v>4.5</v>
      </c>
      <c r="CH201" s="234" t="s">
        <v>425</v>
      </c>
      <c r="CI201" s="190"/>
      <c r="CJ201" s="235">
        <v>3.1</v>
      </c>
      <c r="CL201" s="236"/>
      <c r="CM201" s="237"/>
      <c r="CN201" s="238"/>
      <c r="CO201">
        <v>0</v>
      </c>
      <c r="CP201" s="239"/>
      <c r="CQ201" s="240"/>
      <c r="CR201" s="240"/>
      <c r="CS201" s="240"/>
      <c r="CT201" s="241"/>
      <c r="CU201" s="242">
        <v>0</v>
      </c>
      <c r="CW201" s="243"/>
      <c r="CX201" s="244">
        <v>0</v>
      </c>
      <c r="CY201" s="202">
        <v>0</v>
      </c>
      <c r="CZ201" s="245">
        <v>0</v>
      </c>
      <c r="DA201" s="204"/>
      <c r="DB201" s="243"/>
      <c r="DC201" s="244">
        <v>0</v>
      </c>
      <c r="DD201" s="202">
        <v>0</v>
      </c>
      <c r="DE201" s="246">
        <v>0</v>
      </c>
      <c r="DF201" s="190"/>
      <c r="DG201" s="243"/>
      <c r="DH201" s="202">
        <v>0</v>
      </c>
      <c r="DI201" s="202">
        <v>0</v>
      </c>
      <c r="DJ201" s="246">
        <v>0</v>
      </c>
      <c r="DK201" s="209"/>
      <c r="DL201" s="247"/>
      <c r="DM201" s="248"/>
      <c r="DN201" s="248"/>
      <c r="DO201" s="249"/>
      <c r="DR201" s="250">
        <v>3.1</v>
      </c>
      <c r="DS201" s="397">
        <v>2.8</v>
      </c>
      <c r="DT201" s="397"/>
      <c r="DU201" s="398"/>
      <c r="DV201" s="391"/>
      <c r="DW201" s="253">
        <v>1.4</v>
      </c>
      <c r="DX201" s="399">
        <v>2.9</v>
      </c>
      <c r="DY201" s="399"/>
      <c r="DZ201" s="400"/>
      <c r="EA201" s="391"/>
      <c r="EB201" s="401">
        <v>1.4</v>
      </c>
      <c r="EC201" s="402">
        <v>4.5</v>
      </c>
      <c r="ED201" s="402"/>
      <c r="EE201" s="403"/>
    </row>
    <row r="202" spans="1:135" x14ac:dyDescent="0.3">
      <c r="A202" s="20">
        <f t="shared" si="4"/>
        <v>70430</v>
      </c>
      <c r="B202" s="456" t="s">
        <v>35</v>
      </c>
      <c r="C202" s="457" t="s">
        <v>350</v>
      </c>
      <c r="D202" s="457" t="s">
        <v>56</v>
      </c>
      <c r="E202" s="457" t="s">
        <v>407</v>
      </c>
      <c r="F202" s="223">
        <v>5</v>
      </c>
      <c r="G202" s="183">
        <v>1</v>
      </c>
      <c r="H202" s="183">
        <v>1</v>
      </c>
      <c r="I202" s="183">
        <v>1.5</v>
      </c>
      <c r="J202" s="183"/>
      <c r="K202" s="183"/>
      <c r="L202" s="183"/>
      <c r="M202" s="183"/>
      <c r="N202" s="183"/>
      <c r="O202" s="224"/>
      <c r="P202" s="167">
        <v>0</v>
      </c>
      <c r="Q202" s="223">
        <v>1</v>
      </c>
      <c r="R202" s="225">
        <v>1</v>
      </c>
      <c r="S202" s="225">
        <v>1</v>
      </c>
      <c r="T202" s="168">
        <v>1</v>
      </c>
      <c r="U202" s="168"/>
      <c r="V202" s="168"/>
      <c r="W202" s="166"/>
      <c r="X202" s="183">
        <v>5</v>
      </c>
      <c r="Y202" s="169">
        <v>0</v>
      </c>
      <c r="Z202" s="170"/>
      <c r="AB202" s="223">
        <v>5</v>
      </c>
      <c r="AC202" s="183">
        <v>5</v>
      </c>
      <c r="AD202" s="183"/>
      <c r="AE202" s="183"/>
      <c r="AF202" s="183"/>
      <c r="AG202" s="183"/>
      <c r="AH202" s="183"/>
      <c r="AI202" s="183"/>
      <c r="AJ202" s="183"/>
      <c r="AK202" s="226"/>
      <c r="AL202" s="227"/>
      <c r="AM202" s="223">
        <v>1</v>
      </c>
      <c r="AN202" s="225"/>
      <c r="AO202" s="225"/>
      <c r="AP202" s="168"/>
      <c r="AQ202" s="168"/>
      <c r="AR202" s="168"/>
      <c r="AS202" s="166"/>
      <c r="AT202" s="183">
        <v>5</v>
      </c>
      <c r="AU202" s="169">
        <v>0</v>
      </c>
      <c r="AV202" s="173"/>
      <c r="AX202" s="228"/>
      <c r="AY202" s="229"/>
      <c r="AZ202" s="229"/>
      <c r="BA202" s="229"/>
      <c r="BB202" s="229"/>
      <c r="BC202" s="230"/>
      <c r="BE202" s="231">
        <v>5</v>
      </c>
      <c r="BF202" s="183">
        <v>5</v>
      </c>
      <c r="BG202" s="183"/>
      <c r="BH202" s="183"/>
      <c r="BI202" s="183"/>
      <c r="BJ202" s="183"/>
      <c r="BK202" s="183"/>
      <c r="BL202" s="183"/>
      <c r="BM202" s="183"/>
      <c r="BN202" s="226"/>
      <c r="BO202" s="227"/>
      <c r="BP202" s="223">
        <v>1</v>
      </c>
      <c r="BQ202" s="225"/>
      <c r="BR202" s="225"/>
      <c r="BS202" s="168"/>
      <c r="BT202" s="168"/>
      <c r="BU202" s="168"/>
      <c r="BV202" s="166"/>
      <c r="BW202" s="183">
        <v>5</v>
      </c>
      <c r="BX202" s="169">
        <v>0</v>
      </c>
      <c r="BY202" s="184"/>
      <c r="CA202" s="185">
        <v>1.9</v>
      </c>
      <c r="CB202" s="232" t="s">
        <v>426</v>
      </c>
      <c r="CC202" s="187"/>
      <c r="CD202" s="188">
        <v>2.9</v>
      </c>
      <c r="CE202" s="233" t="s">
        <v>426</v>
      </c>
      <c r="CF202" s="190"/>
      <c r="CG202" s="191">
        <v>2.9</v>
      </c>
      <c r="CH202" s="234" t="s">
        <v>426</v>
      </c>
      <c r="CI202" s="190"/>
      <c r="CJ202" s="235">
        <v>2.2999999999999998</v>
      </c>
      <c r="CL202" s="236"/>
      <c r="CM202" s="237"/>
      <c r="CN202" s="238"/>
      <c r="CO202">
        <v>0</v>
      </c>
      <c r="CP202" s="239"/>
      <c r="CQ202" s="240"/>
      <c r="CR202" s="240"/>
      <c r="CS202" s="240"/>
      <c r="CT202" s="241"/>
      <c r="CU202" s="242">
        <v>0</v>
      </c>
      <c r="CW202" s="243"/>
      <c r="CX202" s="244">
        <v>0</v>
      </c>
      <c r="CY202" s="202">
        <v>0</v>
      </c>
      <c r="CZ202" s="245">
        <v>0</v>
      </c>
      <c r="DA202" s="204"/>
      <c r="DB202" s="243"/>
      <c r="DC202" s="244">
        <v>0</v>
      </c>
      <c r="DD202" s="202">
        <v>0</v>
      </c>
      <c r="DE202" s="246">
        <v>0</v>
      </c>
      <c r="DF202" s="190"/>
      <c r="DG202" s="243"/>
      <c r="DH202" s="202">
        <v>0</v>
      </c>
      <c r="DI202" s="202">
        <v>0</v>
      </c>
      <c r="DJ202" s="246">
        <v>0</v>
      </c>
      <c r="DK202" s="209"/>
      <c r="DL202" s="247"/>
      <c r="DM202" s="248"/>
      <c r="DN202" s="248"/>
      <c r="DO202" s="249"/>
      <c r="DR202" s="250">
        <v>2.4</v>
      </c>
      <c r="DS202" s="397">
        <v>1.9</v>
      </c>
      <c r="DT202" s="397"/>
      <c r="DU202" s="398"/>
      <c r="DV202" s="391"/>
      <c r="DW202" s="253">
        <v>2.2999999999999998</v>
      </c>
      <c r="DX202" s="399">
        <v>2.9</v>
      </c>
      <c r="DY202" s="399"/>
      <c r="DZ202" s="400"/>
      <c r="EA202" s="391"/>
      <c r="EB202" s="401">
        <v>2.9</v>
      </c>
      <c r="EC202" s="402">
        <v>2.9</v>
      </c>
      <c r="ED202" s="402"/>
      <c r="EE202" s="403"/>
    </row>
    <row r="203" spans="1:135" x14ac:dyDescent="0.3">
      <c r="A203" s="20">
        <f t="shared" si="4"/>
        <v>70431</v>
      </c>
      <c r="B203" s="456" t="s">
        <v>408</v>
      </c>
      <c r="C203" s="457" t="s">
        <v>409</v>
      </c>
      <c r="D203" s="457" t="s">
        <v>410</v>
      </c>
      <c r="E203" s="457" t="s">
        <v>26</v>
      </c>
      <c r="F203" s="223">
        <v>5</v>
      </c>
      <c r="G203" s="183">
        <v>1</v>
      </c>
      <c r="H203" s="183">
        <v>1</v>
      </c>
      <c r="I203" s="183">
        <v>3</v>
      </c>
      <c r="J203" s="183"/>
      <c r="K203" s="183"/>
      <c r="L203" s="183"/>
      <c r="M203" s="183"/>
      <c r="N203" s="183"/>
      <c r="O203" s="224"/>
      <c r="P203" s="167">
        <v>0</v>
      </c>
      <c r="Q203" s="223">
        <v>1</v>
      </c>
      <c r="R203" s="225">
        <v>2.5</v>
      </c>
      <c r="S203" s="225">
        <v>1</v>
      </c>
      <c r="T203" s="168">
        <v>3</v>
      </c>
      <c r="U203" s="168"/>
      <c r="V203" s="168"/>
      <c r="W203" s="166"/>
      <c r="X203" s="183">
        <v>5</v>
      </c>
      <c r="Y203" s="169">
        <v>0</v>
      </c>
      <c r="Z203" s="170"/>
      <c r="AB203" s="223">
        <v>1</v>
      </c>
      <c r="AC203" s="183">
        <v>1</v>
      </c>
      <c r="AD203" s="183"/>
      <c r="AE203" s="183"/>
      <c r="AF203" s="183"/>
      <c r="AG203" s="183"/>
      <c r="AH203" s="183"/>
      <c r="AI203" s="183"/>
      <c r="AJ203" s="183"/>
      <c r="AK203" s="226"/>
      <c r="AL203" s="227"/>
      <c r="AM203" s="223">
        <v>2</v>
      </c>
      <c r="AN203" s="225"/>
      <c r="AO203" s="225"/>
      <c r="AP203" s="168"/>
      <c r="AQ203" s="168"/>
      <c r="AR203" s="168"/>
      <c r="AS203" s="166"/>
      <c r="AT203" s="183">
        <v>5</v>
      </c>
      <c r="AU203" s="169">
        <v>0</v>
      </c>
      <c r="AV203" s="173"/>
      <c r="AX203" s="228"/>
      <c r="AY203" s="229"/>
      <c r="AZ203" s="229"/>
      <c r="BA203" s="229"/>
      <c r="BB203" s="229"/>
      <c r="BC203" s="230"/>
      <c r="BE203" s="231">
        <v>1</v>
      </c>
      <c r="BF203" s="183">
        <v>1</v>
      </c>
      <c r="BG203" s="183"/>
      <c r="BH203" s="183"/>
      <c r="BI203" s="183"/>
      <c r="BJ203" s="183"/>
      <c r="BK203" s="183"/>
      <c r="BL203" s="183"/>
      <c r="BM203" s="183"/>
      <c r="BN203" s="226"/>
      <c r="BO203" s="227"/>
      <c r="BP203" s="223">
        <v>1</v>
      </c>
      <c r="BQ203" s="225"/>
      <c r="BR203" s="225"/>
      <c r="BS203" s="168"/>
      <c r="BT203" s="168"/>
      <c r="BU203" s="168"/>
      <c r="BV203" s="166"/>
      <c r="BW203" s="183">
        <v>5</v>
      </c>
      <c r="BX203" s="169">
        <v>0</v>
      </c>
      <c r="BY203" s="184"/>
      <c r="CA203" s="185">
        <v>2.5</v>
      </c>
      <c r="CB203" s="232" t="s">
        <v>426</v>
      </c>
      <c r="CC203" s="187"/>
      <c r="CD203" s="188">
        <v>1.7</v>
      </c>
      <c r="CE203" s="233" t="s">
        <v>426</v>
      </c>
      <c r="CF203" s="190"/>
      <c r="CG203" s="191">
        <v>1.3</v>
      </c>
      <c r="CH203" s="234" t="s">
        <v>426</v>
      </c>
      <c r="CI203" s="190"/>
      <c r="CJ203" s="235">
        <v>2.1</v>
      </c>
      <c r="CL203" s="236"/>
      <c r="CM203" s="237"/>
      <c r="CN203" s="238"/>
      <c r="CO203">
        <v>0</v>
      </c>
      <c r="CP203" s="239"/>
      <c r="CQ203" s="240"/>
      <c r="CR203" s="240"/>
      <c r="CS203" s="240"/>
      <c r="CT203" s="241"/>
      <c r="CU203" s="242">
        <v>0</v>
      </c>
      <c r="CW203" s="243"/>
      <c r="CX203" s="244">
        <v>0</v>
      </c>
      <c r="CY203" s="202">
        <v>0</v>
      </c>
      <c r="CZ203" s="245">
        <v>0</v>
      </c>
      <c r="DA203" s="204"/>
      <c r="DB203" s="243"/>
      <c r="DC203" s="244">
        <v>0</v>
      </c>
      <c r="DD203" s="202">
        <v>0</v>
      </c>
      <c r="DE203" s="246">
        <v>0</v>
      </c>
      <c r="DF203" s="190"/>
      <c r="DG203" s="243"/>
      <c r="DH203" s="202">
        <v>0</v>
      </c>
      <c r="DI203" s="202">
        <v>0</v>
      </c>
      <c r="DJ203" s="246">
        <v>0</v>
      </c>
      <c r="DK203" s="209"/>
      <c r="DL203" s="247"/>
      <c r="DM203" s="248"/>
      <c r="DN203" s="248"/>
      <c r="DO203" s="249"/>
      <c r="DR203" s="250">
        <v>2.7</v>
      </c>
      <c r="DS203" s="397">
        <v>2.5</v>
      </c>
      <c r="DT203" s="397"/>
      <c r="DU203" s="398"/>
      <c r="DV203" s="391"/>
      <c r="DW203" s="253">
        <v>1.9</v>
      </c>
      <c r="DX203" s="399">
        <v>1.7</v>
      </c>
      <c r="DY203" s="399"/>
      <c r="DZ203" s="400"/>
      <c r="EA203" s="391"/>
      <c r="EB203" s="401">
        <v>1.7</v>
      </c>
      <c r="EC203" s="402">
        <v>1.3</v>
      </c>
      <c r="ED203" s="402"/>
      <c r="EE203" s="403"/>
    </row>
    <row r="204" spans="1:135" x14ac:dyDescent="0.3">
      <c r="A204" s="20">
        <f t="shared" si="4"/>
        <v>70432</v>
      </c>
      <c r="B204" s="456" t="s">
        <v>27</v>
      </c>
      <c r="C204" s="457" t="s">
        <v>136</v>
      </c>
      <c r="D204" s="457" t="s">
        <v>411</v>
      </c>
      <c r="E204" s="457">
        <v>0</v>
      </c>
      <c r="F204" s="266">
        <v>1</v>
      </c>
      <c r="G204" s="268">
        <v>3</v>
      </c>
      <c r="H204" s="268">
        <v>2.5</v>
      </c>
      <c r="I204" s="268">
        <v>1.5</v>
      </c>
      <c r="J204" s="268"/>
      <c r="K204" s="268"/>
      <c r="L204" s="268"/>
      <c r="M204" s="268"/>
      <c r="N204" s="268"/>
      <c r="O204" s="224"/>
      <c r="P204" s="167">
        <v>0</v>
      </c>
      <c r="Q204" s="266">
        <v>1</v>
      </c>
      <c r="R204" s="269">
        <v>1</v>
      </c>
      <c r="S204" s="269">
        <v>5</v>
      </c>
      <c r="T204" s="169">
        <v>2.5</v>
      </c>
      <c r="U204" s="169"/>
      <c r="V204" s="169"/>
      <c r="W204" s="166"/>
      <c r="X204" s="183">
        <v>5</v>
      </c>
      <c r="Y204" s="169">
        <v>0</v>
      </c>
      <c r="Z204" s="170"/>
      <c r="AB204" s="266">
        <v>1</v>
      </c>
      <c r="AC204" s="268">
        <v>1</v>
      </c>
      <c r="AD204" s="268"/>
      <c r="AE204" s="268"/>
      <c r="AF204" s="268"/>
      <c r="AG204" s="268"/>
      <c r="AH204" s="268"/>
      <c r="AI204" s="268"/>
      <c r="AJ204" s="268"/>
      <c r="AK204" s="226"/>
      <c r="AL204" s="227"/>
      <c r="AM204" s="223">
        <v>2.5</v>
      </c>
      <c r="AN204" s="269"/>
      <c r="AO204" s="269"/>
      <c r="AP204" s="169"/>
      <c r="AQ204" s="169"/>
      <c r="AR204" s="169"/>
      <c r="AS204" s="166"/>
      <c r="AT204" s="183">
        <v>5</v>
      </c>
      <c r="AU204" s="169">
        <v>0</v>
      </c>
      <c r="AV204" s="173"/>
      <c r="AX204" s="228"/>
      <c r="AY204" s="229"/>
      <c r="AZ204" s="229"/>
      <c r="BA204" s="229"/>
      <c r="BB204" s="229"/>
      <c r="BC204" s="230"/>
      <c r="BE204" s="270">
        <v>1</v>
      </c>
      <c r="BF204" s="268">
        <v>1</v>
      </c>
      <c r="BG204" s="268"/>
      <c r="BH204" s="268"/>
      <c r="BI204" s="268"/>
      <c r="BJ204" s="268"/>
      <c r="BK204" s="268"/>
      <c r="BL204" s="268"/>
      <c r="BM204" s="268"/>
      <c r="BN204" s="226"/>
      <c r="BO204" s="227"/>
      <c r="BP204" s="223">
        <v>1</v>
      </c>
      <c r="BQ204" s="269"/>
      <c r="BR204" s="269"/>
      <c r="BS204" s="169"/>
      <c r="BT204" s="169"/>
      <c r="BU204" s="169"/>
      <c r="BV204" s="166"/>
      <c r="BW204" s="183">
        <v>5</v>
      </c>
      <c r="BX204" s="169">
        <v>0</v>
      </c>
      <c r="BY204" s="184"/>
      <c r="CA204" s="185">
        <v>2.5</v>
      </c>
      <c r="CB204" s="232" t="s">
        <v>426</v>
      </c>
      <c r="CC204" s="187"/>
      <c r="CD204" s="188">
        <v>1.9</v>
      </c>
      <c r="CE204" s="233" t="s">
        <v>426</v>
      </c>
      <c r="CF204" s="190"/>
      <c r="CG204" s="191">
        <v>1.3</v>
      </c>
      <c r="CH204" s="234" t="s">
        <v>426</v>
      </c>
      <c r="CI204" s="190"/>
      <c r="CJ204" s="235">
        <v>2.1</v>
      </c>
      <c r="CL204" s="236"/>
      <c r="CM204" s="237"/>
      <c r="CN204" s="238"/>
      <c r="CO204">
        <v>0</v>
      </c>
      <c r="CP204" s="239"/>
      <c r="CQ204" s="240"/>
      <c r="CR204" s="240"/>
      <c r="CS204" s="240"/>
      <c r="CT204" s="241"/>
      <c r="CU204" s="242">
        <v>0</v>
      </c>
      <c r="CW204" s="243"/>
      <c r="CX204" s="244">
        <v>0</v>
      </c>
      <c r="CY204" s="202">
        <v>0</v>
      </c>
      <c r="CZ204" s="245">
        <v>0</v>
      </c>
      <c r="DA204" s="204"/>
      <c r="DB204" s="243"/>
      <c r="DC204" s="244">
        <v>0</v>
      </c>
      <c r="DD204" s="202">
        <v>0</v>
      </c>
      <c r="DE204" s="246">
        <v>0</v>
      </c>
      <c r="DF204" s="190"/>
      <c r="DG204" s="243"/>
      <c r="DH204" s="202">
        <v>0</v>
      </c>
      <c r="DI204" s="202">
        <v>0</v>
      </c>
      <c r="DJ204" s="246">
        <v>0</v>
      </c>
      <c r="DK204" s="209"/>
      <c r="DL204" s="247"/>
      <c r="DM204" s="248"/>
      <c r="DN204" s="248"/>
      <c r="DO204" s="249"/>
      <c r="DR204" s="250">
        <v>2.8</v>
      </c>
      <c r="DS204" s="397">
        <v>2.5</v>
      </c>
      <c r="DT204" s="397"/>
      <c r="DU204" s="398"/>
      <c r="DV204" s="391"/>
      <c r="DW204" s="253">
        <v>3.8</v>
      </c>
      <c r="DX204" s="399">
        <v>1.9</v>
      </c>
      <c r="DY204" s="399"/>
      <c r="DZ204" s="400"/>
      <c r="EA204" s="391"/>
      <c r="EB204" s="401">
        <v>3.7</v>
      </c>
      <c r="EC204" s="402">
        <v>1.3</v>
      </c>
      <c r="ED204" s="402"/>
      <c r="EE204" s="403"/>
    </row>
    <row r="205" spans="1:135" x14ac:dyDescent="0.3">
      <c r="A205" s="20">
        <f t="shared" si="4"/>
        <v>70433</v>
      </c>
      <c r="B205" s="456" t="s">
        <v>74</v>
      </c>
      <c r="C205" s="457" t="s">
        <v>176</v>
      </c>
      <c r="D205" s="457" t="s">
        <v>113</v>
      </c>
      <c r="E205" s="457">
        <v>0</v>
      </c>
      <c r="F205" s="223">
        <v>3.4</v>
      </c>
      <c r="G205" s="183">
        <v>2</v>
      </c>
      <c r="H205" s="183">
        <v>1</v>
      </c>
      <c r="I205" s="183">
        <v>1</v>
      </c>
      <c r="J205" s="183"/>
      <c r="K205" s="183"/>
      <c r="L205" s="183"/>
      <c r="M205" s="183"/>
      <c r="N205" s="183"/>
      <c r="O205" s="224"/>
      <c r="P205" s="167">
        <v>0</v>
      </c>
      <c r="Q205" s="223">
        <v>1</v>
      </c>
      <c r="R205" s="225">
        <v>1</v>
      </c>
      <c r="S205" s="225">
        <v>1</v>
      </c>
      <c r="T205" s="168">
        <v>2.5</v>
      </c>
      <c r="U205" s="168"/>
      <c r="V205" s="168"/>
      <c r="W205" s="166"/>
      <c r="X205" s="183">
        <v>5</v>
      </c>
      <c r="Y205" s="169">
        <v>0</v>
      </c>
      <c r="Z205" s="170"/>
      <c r="AB205" s="223">
        <v>1</v>
      </c>
      <c r="AC205" s="183">
        <v>1</v>
      </c>
      <c r="AD205" s="183"/>
      <c r="AE205" s="183"/>
      <c r="AF205" s="183"/>
      <c r="AG205" s="183"/>
      <c r="AH205" s="183"/>
      <c r="AI205" s="183"/>
      <c r="AJ205" s="183"/>
      <c r="AK205" s="226"/>
      <c r="AL205" s="227"/>
      <c r="AM205" s="223">
        <v>3.4</v>
      </c>
      <c r="AN205" s="225"/>
      <c r="AO205" s="225"/>
      <c r="AP205" s="168"/>
      <c r="AQ205" s="168"/>
      <c r="AR205" s="168"/>
      <c r="AS205" s="166"/>
      <c r="AT205" s="183">
        <v>5</v>
      </c>
      <c r="AU205" s="169">
        <v>0</v>
      </c>
      <c r="AV205" s="173"/>
      <c r="AX205" s="228"/>
      <c r="AY205" s="229"/>
      <c r="AZ205" s="229"/>
      <c r="BA205" s="229"/>
      <c r="BB205" s="229"/>
      <c r="BC205" s="230"/>
      <c r="BE205" s="231">
        <v>1</v>
      </c>
      <c r="BF205" s="183">
        <v>1</v>
      </c>
      <c r="BG205" s="183"/>
      <c r="BH205" s="183"/>
      <c r="BI205" s="183"/>
      <c r="BJ205" s="183"/>
      <c r="BK205" s="183"/>
      <c r="BL205" s="183"/>
      <c r="BM205" s="183"/>
      <c r="BN205" s="226"/>
      <c r="BO205" s="227"/>
      <c r="BP205" s="223">
        <v>1</v>
      </c>
      <c r="BQ205" s="225"/>
      <c r="BR205" s="225"/>
      <c r="BS205" s="168"/>
      <c r="BT205" s="168"/>
      <c r="BU205" s="168"/>
      <c r="BV205" s="166"/>
      <c r="BW205" s="183">
        <v>5</v>
      </c>
      <c r="BX205" s="169">
        <v>0</v>
      </c>
      <c r="BY205" s="184"/>
      <c r="CA205" s="185">
        <v>2</v>
      </c>
      <c r="CB205" s="232" t="s">
        <v>426</v>
      </c>
      <c r="CC205" s="187"/>
      <c r="CD205" s="188">
        <v>2.2999999999999998</v>
      </c>
      <c r="CE205" s="233" t="s">
        <v>426</v>
      </c>
      <c r="CF205" s="190"/>
      <c r="CG205" s="191">
        <v>1.3</v>
      </c>
      <c r="CH205" s="234" t="s">
        <v>426</v>
      </c>
      <c r="CI205" s="190"/>
      <c r="CJ205" s="235">
        <v>1.9</v>
      </c>
      <c r="CL205" s="236"/>
      <c r="CM205" s="237"/>
      <c r="CN205" s="238"/>
      <c r="CO205">
        <v>0</v>
      </c>
      <c r="CP205" s="239"/>
      <c r="CQ205" s="240"/>
      <c r="CR205" s="240"/>
      <c r="CS205" s="240"/>
      <c r="CT205" s="241"/>
      <c r="CU205" s="242">
        <v>0</v>
      </c>
      <c r="CW205" s="243"/>
      <c r="CX205" s="244">
        <v>0</v>
      </c>
      <c r="CY205" s="202">
        <v>0</v>
      </c>
      <c r="CZ205" s="245">
        <v>0</v>
      </c>
      <c r="DA205" s="204"/>
      <c r="DB205" s="243"/>
      <c r="DC205" s="244">
        <v>0</v>
      </c>
      <c r="DD205" s="202">
        <v>0</v>
      </c>
      <c r="DE205" s="246">
        <v>0</v>
      </c>
      <c r="DF205" s="190"/>
      <c r="DG205" s="243"/>
      <c r="DH205" s="202">
        <v>0</v>
      </c>
      <c r="DI205" s="202">
        <v>0</v>
      </c>
      <c r="DJ205" s="246">
        <v>0</v>
      </c>
      <c r="DK205" s="209"/>
      <c r="DL205" s="247"/>
      <c r="DM205" s="248"/>
      <c r="DN205" s="248"/>
      <c r="DO205" s="249"/>
      <c r="DR205" s="250">
        <v>2.7</v>
      </c>
      <c r="DS205" s="397">
        <v>2</v>
      </c>
      <c r="DT205" s="397"/>
      <c r="DU205" s="398"/>
      <c r="DV205" s="391"/>
      <c r="DW205" s="253">
        <v>1.9</v>
      </c>
      <c r="DX205" s="399">
        <v>2.2999999999999998</v>
      </c>
      <c r="DY205" s="399"/>
      <c r="DZ205" s="400"/>
      <c r="EA205" s="391"/>
      <c r="EB205" s="401">
        <v>3.1</v>
      </c>
      <c r="EC205" s="402">
        <v>1.3</v>
      </c>
      <c r="ED205" s="402"/>
      <c r="EE205" s="403"/>
    </row>
    <row r="206" spans="1:135" x14ac:dyDescent="0.3">
      <c r="A206" s="20">
        <f t="shared" si="4"/>
        <v>70434</v>
      </c>
      <c r="B206" s="456" t="s">
        <v>136</v>
      </c>
      <c r="C206" s="457" t="s">
        <v>117</v>
      </c>
      <c r="D206" s="457" t="s">
        <v>54</v>
      </c>
      <c r="E206" s="457">
        <v>0</v>
      </c>
      <c r="F206" s="223">
        <v>5</v>
      </c>
      <c r="G206" s="183">
        <v>2</v>
      </c>
      <c r="H206" s="183">
        <v>1</v>
      </c>
      <c r="I206" s="183">
        <v>1</v>
      </c>
      <c r="J206" s="183"/>
      <c r="K206" s="183"/>
      <c r="L206" s="183"/>
      <c r="M206" s="183"/>
      <c r="N206" s="183"/>
      <c r="O206" s="224"/>
      <c r="P206" s="167">
        <v>0</v>
      </c>
      <c r="Q206" s="223">
        <v>1</v>
      </c>
      <c r="R206" s="225">
        <v>1</v>
      </c>
      <c r="S206" s="225">
        <v>1</v>
      </c>
      <c r="T206" s="168">
        <v>1</v>
      </c>
      <c r="U206" s="168"/>
      <c r="V206" s="168"/>
      <c r="W206" s="166"/>
      <c r="X206" s="183">
        <v>5</v>
      </c>
      <c r="Y206" s="169">
        <v>0</v>
      </c>
      <c r="Z206" s="170"/>
      <c r="AB206" s="223">
        <v>1</v>
      </c>
      <c r="AC206" s="183">
        <v>1</v>
      </c>
      <c r="AD206" s="183"/>
      <c r="AE206" s="183"/>
      <c r="AF206" s="183"/>
      <c r="AG206" s="183"/>
      <c r="AH206" s="183"/>
      <c r="AI206" s="183"/>
      <c r="AJ206" s="183"/>
      <c r="AK206" s="226"/>
      <c r="AL206" s="227"/>
      <c r="AM206" s="223">
        <v>1</v>
      </c>
      <c r="AN206" s="225"/>
      <c r="AO206" s="225"/>
      <c r="AP206" s="168"/>
      <c r="AQ206" s="168"/>
      <c r="AR206" s="168"/>
      <c r="AS206" s="166"/>
      <c r="AT206" s="183">
        <v>5</v>
      </c>
      <c r="AU206" s="169">
        <v>0</v>
      </c>
      <c r="AV206" s="173"/>
      <c r="AX206" s="228"/>
      <c r="AY206" s="229"/>
      <c r="AZ206" s="229"/>
      <c r="BA206" s="229"/>
      <c r="BB206" s="229"/>
      <c r="BC206" s="230"/>
      <c r="BE206" s="231">
        <v>1</v>
      </c>
      <c r="BF206" s="183">
        <v>1</v>
      </c>
      <c r="BG206" s="183"/>
      <c r="BH206" s="183"/>
      <c r="BI206" s="183"/>
      <c r="BJ206" s="183"/>
      <c r="BK206" s="183"/>
      <c r="BL206" s="183"/>
      <c r="BM206" s="183"/>
      <c r="BN206" s="226"/>
      <c r="BO206" s="227"/>
      <c r="BP206" s="223">
        <v>1</v>
      </c>
      <c r="BQ206" s="225"/>
      <c r="BR206" s="225"/>
      <c r="BS206" s="168"/>
      <c r="BT206" s="168"/>
      <c r="BU206" s="168"/>
      <c r="BV206" s="166"/>
      <c r="BW206" s="183">
        <v>5</v>
      </c>
      <c r="BX206" s="169">
        <v>0</v>
      </c>
      <c r="BY206" s="184"/>
      <c r="CA206" s="185">
        <v>2</v>
      </c>
      <c r="CB206" s="232" t="s">
        <v>426</v>
      </c>
      <c r="CC206" s="187"/>
      <c r="CD206" s="188">
        <v>1.3</v>
      </c>
      <c r="CE206" s="233" t="s">
        <v>426</v>
      </c>
      <c r="CF206" s="190"/>
      <c r="CG206" s="191">
        <v>1.3</v>
      </c>
      <c r="CH206" s="234" t="s">
        <v>426</v>
      </c>
      <c r="CI206" s="190"/>
      <c r="CJ206" s="235">
        <v>1.7</v>
      </c>
      <c r="CL206" s="236"/>
      <c r="CM206" s="237"/>
      <c r="CN206" s="238"/>
      <c r="CO206">
        <v>0</v>
      </c>
      <c r="CP206" s="239"/>
      <c r="CQ206" s="240"/>
      <c r="CR206" s="240"/>
      <c r="CS206" s="240"/>
      <c r="CT206" s="241"/>
      <c r="CU206" s="242">
        <v>0</v>
      </c>
      <c r="CW206" s="243"/>
      <c r="CX206" s="244">
        <v>0</v>
      </c>
      <c r="CY206" s="202">
        <v>0</v>
      </c>
      <c r="CZ206" s="245">
        <v>0</v>
      </c>
      <c r="DA206" s="204"/>
      <c r="DB206" s="243"/>
      <c r="DC206" s="244">
        <v>0</v>
      </c>
      <c r="DD206" s="202">
        <v>0</v>
      </c>
      <c r="DE206" s="246">
        <v>0</v>
      </c>
      <c r="DF206" s="190"/>
      <c r="DG206" s="243"/>
      <c r="DH206" s="202">
        <v>0</v>
      </c>
      <c r="DI206" s="202">
        <v>0</v>
      </c>
      <c r="DJ206" s="246">
        <v>0</v>
      </c>
      <c r="DK206" s="209"/>
      <c r="DL206" s="247"/>
      <c r="DM206" s="248"/>
      <c r="DN206" s="248"/>
      <c r="DO206" s="249"/>
      <c r="DR206" s="250">
        <v>2.5</v>
      </c>
      <c r="DS206" s="397">
        <v>2</v>
      </c>
      <c r="DT206" s="397"/>
      <c r="DU206" s="398"/>
      <c r="DV206" s="391"/>
      <c r="DW206" s="253">
        <v>1.4</v>
      </c>
      <c r="DX206" s="399">
        <v>1.3</v>
      </c>
      <c r="DY206" s="399"/>
      <c r="DZ206" s="400"/>
      <c r="EA206" s="391"/>
      <c r="EB206" s="401">
        <v>1.4</v>
      </c>
      <c r="EC206" s="402">
        <v>1.3</v>
      </c>
      <c r="ED206" s="402"/>
      <c r="EE206" s="403"/>
    </row>
    <row r="207" spans="1:135" x14ac:dyDescent="0.3">
      <c r="A207" s="20">
        <f t="shared" si="4"/>
        <v>70435</v>
      </c>
      <c r="B207" s="456" t="s">
        <v>123</v>
      </c>
      <c r="C207" s="457" t="s">
        <v>386</v>
      </c>
      <c r="D207" s="457" t="s">
        <v>412</v>
      </c>
      <c r="E207" s="457" t="s">
        <v>84</v>
      </c>
      <c r="F207" s="223">
        <v>5</v>
      </c>
      <c r="G207" s="183">
        <v>4</v>
      </c>
      <c r="H207" s="183">
        <v>2.5</v>
      </c>
      <c r="I207" s="183">
        <v>3.5</v>
      </c>
      <c r="J207" s="183"/>
      <c r="K207" s="183"/>
      <c r="L207" s="183"/>
      <c r="M207" s="183"/>
      <c r="N207" s="183"/>
      <c r="O207" s="224"/>
      <c r="P207" s="167">
        <v>0</v>
      </c>
      <c r="Q207" s="223">
        <v>3.5</v>
      </c>
      <c r="R207" s="225">
        <v>4</v>
      </c>
      <c r="S207" s="225">
        <v>5</v>
      </c>
      <c r="T207" s="168">
        <v>5</v>
      </c>
      <c r="U207" s="168"/>
      <c r="V207" s="168"/>
      <c r="W207" s="166"/>
      <c r="X207" s="183">
        <v>5</v>
      </c>
      <c r="Y207" s="169">
        <v>0</v>
      </c>
      <c r="Z207" s="170"/>
      <c r="AB207" s="223">
        <v>5</v>
      </c>
      <c r="AC207" s="183">
        <v>5</v>
      </c>
      <c r="AD207" s="183"/>
      <c r="AE207" s="183"/>
      <c r="AF207" s="183"/>
      <c r="AG207" s="183"/>
      <c r="AH207" s="183"/>
      <c r="AI207" s="183"/>
      <c r="AJ207" s="183"/>
      <c r="AK207" s="226"/>
      <c r="AL207" s="227"/>
      <c r="AM207" s="223">
        <v>5</v>
      </c>
      <c r="AN207" s="225"/>
      <c r="AO207" s="225"/>
      <c r="AP207" s="168"/>
      <c r="AQ207" s="168"/>
      <c r="AR207" s="168"/>
      <c r="AS207" s="166"/>
      <c r="AT207" s="183">
        <v>5</v>
      </c>
      <c r="AU207" s="169">
        <v>0</v>
      </c>
      <c r="AV207" s="173"/>
      <c r="AX207" s="228"/>
      <c r="AY207" s="229"/>
      <c r="AZ207" s="229"/>
      <c r="BA207" s="229"/>
      <c r="BB207" s="229"/>
      <c r="BC207" s="230"/>
      <c r="BE207" s="231">
        <v>5</v>
      </c>
      <c r="BF207" s="183">
        <v>5</v>
      </c>
      <c r="BG207" s="183"/>
      <c r="BH207" s="183"/>
      <c r="BI207" s="183"/>
      <c r="BJ207" s="183"/>
      <c r="BK207" s="183"/>
      <c r="BL207" s="183"/>
      <c r="BM207" s="183"/>
      <c r="BN207" s="226"/>
      <c r="BO207" s="227"/>
      <c r="BP207" s="223">
        <v>5</v>
      </c>
      <c r="BQ207" s="225"/>
      <c r="BR207" s="225"/>
      <c r="BS207" s="168"/>
      <c r="BT207" s="168"/>
      <c r="BU207" s="168"/>
      <c r="BV207" s="166"/>
      <c r="BW207" s="183">
        <v>5</v>
      </c>
      <c r="BX207" s="169">
        <v>0</v>
      </c>
      <c r="BY207" s="184"/>
      <c r="CA207" s="185">
        <v>4.2</v>
      </c>
      <c r="CB207" s="232" t="s">
        <v>425</v>
      </c>
      <c r="CC207" s="187"/>
      <c r="CD207" s="188">
        <v>4.5</v>
      </c>
      <c r="CE207" s="233" t="s">
        <v>425</v>
      </c>
      <c r="CF207" s="190"/>
      <c r="CG207" s="191">
        <v>4.5</v>
      </c>
      <c r="CH207" s="234" t="s">
        <v>425</v>
      </c>
      <c r="CI207" s="190"/>
      <c r="CJ207" s="235">
        <v>4.3</v>
      </c>
      <c r="CL207" s="236"/>
      <c r="CM207" s="237"/>
      <c r="CN207" s="238"/>
      <c r="CO207">
        <v>0</v>
      </c>
      <c r="CP207" s="239"/>
      <c r="CQ207" s="240"/>
      <c r="CR207" s="240"/>
      <c r="CS207" s="240"/>
      <c r="CT207" s="241"/>
      <c r="CU207" s="242">
        <v>0</v>
      </c>
      <c r="CW207" s="243"/>
      <c r="CX207" s="244">
        <v>0</v>
      </c>
      <c r="CY207" s="202">
        <v>0</v>
      </c>
      <c r="CZ207" s="245">
        <v>0</v>
      </c>
      <c r="DA207" s="204"/>
      <c r="DB207" s="243"/>
      <c r="DC207" s="244">
        <v>0</v>
      </c>
      <c r="DD207" s="202">
        <v>0</v>
      </c>
      <c r="DE207" s="246">
        <v>0</v>
      </c>
      <c r="DF207" s="190"/>
      <c r="DG207" s="243"/>
      <c r="DH207" s="202">
        <v>0</v>
      </c>
      <c r="DI207" s="202">
        <v>0</v>
      </c>
      <c r="DJ207" s="246">
        <v>0</v>
      </c>
      <c r="DK207" s="209"/>
      <c r="DL207" s="247"/>
      <c r="DM207" s="248"/>
      <c r="DN207" s="248"/>
      <c r="DO207" s="249"/>
      <c r="DR207" s="250">
        <v>4.7</v>
      </c>
      <c r="DS207" s="397">
        <v>4.2</v>
      </c>
      <c r="DT207" s="397"/>
      <c r="DU207" s="398"/>
      <c r="DV207" s="391"/>
      <c r="DW207" s="253">
        <v>5</v>
      </c>
      <c r="DX207" s="399">
        <v>4.5</v>
      </c>
      <c r="DY207" s="399"/>
      <c r="DZ207" s="400"/>
      <c r="EA207" s="391"/>
      <c r="EB207" s="401">
        <v>5</v>
      </c>
      <c r="EC207" s="402">
        <v>4.5</v>
      </c>
      <c r="ED207" s="402"/>
      <c r="EE207" s="403"/>
    </row>
    <row r="208" spans="1:135" x14ac:dyDescent="0.3">
      <c r="A208" s="20">
        <f t="shared" si="4"/>
        <v>70436</v>
      </c>
      <c r="B208" s="456" t="s">
        <v>413</v>
      </c>
      <c r="C208" s="457" t="s">
        <v>135</v>
      </c>
      <c r="D208" s="457" t="s">
        <v>108</v>
      </c>
      <c r="E208" s="457" t="s">
        <v>170</v>
      </c>
      <c r="F208" s="223">
        <v>1</v>
      </c>
      <c r="G208" s="183">
        <v>1</v>
      </c>
      <c r="H208" s="183">
        <v>1</v>
      </c>
      <c r="I208" s="183">
        <v>1</v>
      </c>
      <c r="J208" s="183"/>
      <c r="K208" s="183"/>
      <c r="L208" s="183"/>
      <c r="M208" s="183"/>
      <c r="N208" s="183"/>
      <c r="O208" s="224"/>
      <c r="P208" s="167">
        <v>0</v>
      </c>
      <c r="Q208" s="223">
        <v>1</v>
      </c>
      <c r="R208" s="225">
        <v>1</v>
      </c>
      <c r="S208" s="225">
        <v>1</v>
      </c>
      <c r="T208" s="168">
        <v>1</v>
      </c>
      <c r="U208" s="168"/>
      <c r="V208" s="168"/>
      <c r="W208" s="166"/>
      <c r="X208" s="183">
        <v>5</v>
      </c>
      <c r="Y208" s="169">
        <v>0</v>
      </c>
      <c r="Z208" s="170"/>
      <c r="AB208" s="223">
        <v>1</v>
      </c>
      <c r="AC208" s="183">
        <v>1</v>
      </c>
      <c r="AD208" s="183"/>
      <c r="AE208" s="183"/>
      <c r="AF208" s="183"/>
      <c r="AG208" s="183"/>
      <c r="AH208" s="183"/>
      <c r="AI208" s="183"/>
      <c r="AJ208" s="183"/>
      <c r="AK208" s="226"/>
      <c r="AL208" s="227"/>
      <c r="AM208" s="223">
        <v>1</v>
      </c>
      <c r="AN208" s="225"/>
      <c r="AO208" s="225"/>
      <c r="AP208" s="168"/>
      <c r="AQ208" s="168"/>
      <c r="AR208" s="168"/>
      <c r="AS208" s="166"/>
      <c r="AT208" s="183">
        <v>5</v>
      </c>
      <c r="AU208" s="169">
        <v>0</v>
      </c>
      <c r="AV208" s="173"/>
      <c r="AX208" s="228"/>
      <c r="AY208" s="229"/>
      <c r="AZ208" s="229"/>
      <c r="BA208" s="229"/>
      <c r="BB208" s="229"/>
      <c r="BC208" s="230"/>
      <c r="BE208" s="231">
        <v>1</v>
      </c>
      <c r="BF208" s="183">
        <v>1</v>
      </c>
      <c r="BG208" s="183"/>
      <c r="BH208" s="183"/>
      <c r="BI208" s="183"/>
      <c r="BJ208" s="183"/>
      <c r="BK208" s="183"/>
      <c r="BL208" s="183"/>
      <c r="BM208" s="183"/>
      <c r="BN208" s="226"/>
      <c r="BO208" s="227"/>
      <c r="BP208" s="223">
        <v>1</v>
      </c>
      <c r="BQ208" s="225"/>
      <c r="BR208" s="225"/>
      <c r="BS208" s="168"/>
      <c r="BT208" s="168"/>
      <c r="BU208" s="168"/>
      <c r="BV208" s="166"/>
      <c r="BW208" s="183">
        <v>5</v>
      </c>
      <c r="BX208" s="169">
        <v>0</v>
      </c>
      <c r="BY208" s="184"/>
      <c r="CA208" s="185">
        <v>1.4</v>
      </c>
      <c r="CB208" s="232" t="s">
        <v>426</v>
      </c>
      <c r="CC208" s="187"/>
      <c r="CD208" s="188">
        <v>1.3</v>
      </c>
      <c r="CE208" s="233" t="s">
        <v>426</v>
      </c>
      <c r="CF208" s="190"/>
      <c r="CG208" s="191">
        <v>1.3</v>
      </c>
      <c r="CH208" s="234" t="s">
        <v>426</v>
      </c>
      <c r="CI208" s="190"/>
      <c r="CJ208" s="235">
        <v>1.4</v>
      </c>
      <c r="CL208" s="236"/>
      <c r="CM208" s="237"/>
      <c r="CN208" s="238"/>
      <c r="CO208">
        <v>0</v>
      </c>
      <c r="CP208" s="239"/>
      <c r="CQ208" s="240"/>
      <c r="CR208" s="240"/>
      <c r="CS208" s="240"/>
      <c r="CT208" s="241"/>
      <c r="CU208" s="242">
        <v>0</v>
      </c>
      <c r="CW208" s="243"/>
      <c r="CX208" s="244">
        <v>0</v>
      </c>
      <c r="CY208" s="202">
        <v>0</v>
      </c>
      <c r="CZ208" s="245">
        <v>0</v>
      </c>
      <c r="DA208" s="204"/>
      <c r="DB208" s="243"/>
      <c r="DC208" s="244">
        <v>0</v>
      </c>
      <c r="DD208" s="202">
        <v>0</v>
      </c>
      <c r="DE208" s="246">
        <v>0</v>
      </c>
      <c r="DF208" s="190"/>
      <c r="DG208" s="243"/>
      <c r="DH208" s="202">
        <v>0</v>
      </c>
      <c r="DI208" s="202">
        <v>0</v>
      </c>
      <c r="DJ208" s="246">
        <v>0</v>
      </c>
      <c r="DK208" s="209"/>
      <c r="DL208" s="247"/>
      <c r="DM208" s="248"/>
      <c r="DN208" s="248"/>
      <c r="DO208" s="249"/>
      <c r="DR208" s="250">
        <v>1.9</v>
      </c>
      <c r="DS208" s="397">
        <v>1.4</v>
      </c>
      <c r="DT208" s="397"/>
      <c r="DU208" s="398"/>
      <c r="DV208" s="391"/>
      <c r="DW208" s="253">
        <v>1.4</v>
      </c>
      <c r="DX208" s="399">
        <v>1.3</v>
      </c>
      <c r="DY208" s="399"/>
      <c r="DZ208" s="400"/>
      <c r="EA208" s="391"/>
      <c r="EB208" s="401">
        <v>2</v>
      </c>
      <c r="EC208" s="402">
        <v>1.3</v>
      </c>
      <c r="ED208" s="402"/>
      <c r="EE208" s="403"/>
    </row>
    <row r="209" spans="1:135" x14ac:dyDescent="0.3">
      <c r="A209" s="20">
        <f t="shared" si="4"/>
        <v>70437</v>
      </c>
      <c r="B209" s="456" t="s">
        <v>414</v>
      </c>
      <c r="C209" s="457" t="s">
        <v>284</v>
      </c>
      <c r="D209" s="457" t="s">
        <v>415</v>
      </c>
      <c r="E209" s="457" t="s">
        <v>143</v>
      </c>
      <c r="F209" s="223">
        <v>1</v>
      </c>
      <c r="G209" s="183">
        <v>1</v>
      </c>
      <c r="H209" s="183">
        <v>2.5</v>
      </c>
      <c r="I209" s="183">
        <v>1</v>
      </c>
      <c r="J209" s="183"/>
      <c r="K209" s="183"/>
      <c r="L209" s="183"/>
      <c r="M209" s="183"/>
      <c r="N209" s="183"/>
      <c r="O209" s="224"/>
      <c r="P209" s="167">
        <v>0</v>
      </c>
      <c r="Q209" s="223">
        <v>1</v>
      </c>
      <c r="R209" s="225">
        <v>1</v>
      </c>
      <c r="S209" s="225">
        <v>3.8</v>
      </c>
      <c r="T209" s="168">
        <v>2.5</v>
      </c>
      <c r="U209" s="168"/>
      <c r="V209" s="168"/>
      <c r="W209" s="166"/>
      <c r="X209" s="183">
        <v>5</v>
      </c>
      <c r="Y209" s="169">
        <v>0</v>
      </c>
      <c r="Z209" s="170"/>
      <c r="AB209" s="223">
        <v>1</v>
      </c>
      <c r="AC209" s="183">
        <v>1</v>
      </c>
      <c r="AD209" s="183"/>
      <c r="AE209" s="183"/>
      <c r="AF209" s="183"/>
      <c r="AG209" s="183"/>
      <c r="AH209" s="183"/>
      <c r="AI209" s="183"/>
      <c r="AJ209" s="183"/>
      <c r="AK209" s="226"/>
      <c r="AL209" s="227"/>
      <c r="AM209" s="223">
        <v>1</v>
      </c>
      <c r="AN209" s="225"/>
      <c r="AO209" s="225"/>
      <c r="AP209" s="168"/>
      <c r="AQ209" s="168"/>
      <c r="AR209" s="168"/>
      <c r="AS209" s="166"/>
      <c r="AT209" s="183">
        <v>5</v>
      </c>
      <c r="AU209" s="169">
        <v>0</v>
      </c>
      <c r="AV209" s="173"/>
      <c r="AX209" s="228"/>
      <c r="AY209" s="229"/>
      <c r="AZ209" s="229"/>
      <c r="BA209" s="229"/>
      <c r="BB209" s="229"/>
      <c r="BC209" s="230"/>
      <c r="BE209" s="231">
        <v>1</v>
      </c>
      <c r="BF209" s="183">
        <v>1</v>
      </c>
      <c r="BG209" s="183"/>
      <c r="BH209" s="183"/>
      <c r="BI209" s="183"/>
      <c r="BJ209" s="183"/>
      <c r="BK209" s="183"/>
      <c r="BL209" s="183"/>
      <c r="BM209" s="183"/>
      <c r="BN209" s="226"/>
      <c r="BO209" s="227"/>
      <c r="BP209" s="223">
        <v>1</v>
      </c>
      <c r="BQ209" s="225"/>
      <c r="BR209" s="225"/>
      <c r="BS209" s="168"/>
      <c r="BT209" s="168"/>
      <c r="BU209" s="168"/>
      <c r="BV209" s="166"/>
      <c r="BW209" s="183">
        <v>5</v>
      </c>
      <c r="BX209" s="169">
        <v>0</v>
      </c>
      <c r="BY209" s="184"/>
      <c r="CA209" s="185">
        <v>2.1</v>
      </c>
      <c r="CB209" s="232" t="s">
        <v>426</v>
      </c>
      <c r="CC209" s="187"/>
      <c r="CD209" s="188">
        <v>1.3</v>
      </c>
      <c r="CE209" s="233" t="s">
        <v>426</v>
      </c>
      <c r="CF209" s="190"/>
      <c r="CG209" s="191">
        <v>1.3</v>
      </c>
      <c r="CH209" s="234" t="s">
        <v>426</v>
      </c>
      <c r="CI209" s="190"/>
      <c r="CJ209" s="235">
        <v>1.8</v>
      </c>
      <c r="CL209" s="236"/>
      <c r="CM209" s="237"/>
      <c r="CN209" s="238"/>
      <c r="CO209">
        <v>0</v>
      </c>
      <c r="CP209" s="239"/>
      <c r="CQ209" s="240"/>
      <c r="CR209" s="240"/>
      <c r="CS209" s="240"/>
      <c r="CT209" s="241"/>
      <c r="CU209" s="242">
        <v>0</v>
      </c>
      <c r="CW209" s="243"/>
      <c r="CX209" s="244">
        <v>0</v>
      </c>
      <c r="CY209" s="202">
        <v>0</v>
      </c>
      <c r="CZ209" s="245">
        <v>0</v>
      </c>
      <c r="DA209" s="204"/>
      <c r="DB209" s="243"/>
      <c r="DC209" s="244">
        <v>0</v>
      </c>
      <c r="DD209" s="202">
        <v>0</v>
      </c>
      <c r="DE209" s="246">
        <v>0</v>
      </c>
      <c r="DF209" s="190"/>
      <c r="DG209" s="243"/>
      <c r="DH209" s="202">
        <v>0</v>
      </c>
      <c r="DI209" s="202">
        <v>0</v>
      </c>
      <c r="DJ209" s="246">
        <v>0</v>
      </c>
      <c r="DK209" s="209"/>
      <c r="DL209" s="247"/>
      <c r="DM209" s="248"/>
      <c r="DN209" s="248"/>
      <c r="DO209" s="249"/>
      <c r="DR209" s="250">
        <v>1.9</v>
      </c>
      <c r="DS209" s="397">
        <v>2.1</v>
      </c>
      <c r="DT209" s="397"/>
      <c r="DU209" s="398"/>
      <c r="DV209" s="391"/>
      <c r="DW209" s="253">
        <v>1.4</v>
      </c>
      <c r="DX209" s="399">
        <v>1.3</v>
      </c>
      <c r="DY209" s="399"/>
      <c r="DZ209" s="400"/>
      <c r="EA209" s="391"/>
      <c r="EB209" s="401">
        <v>1.4</v>
      </c>
      <c r="EC209" s="402">
        <v>1.3</v>
      </c>
      <c r="ED209" s="402"/>
      <c r="EE209" s="403"/>
    </row>
    <row r="210" spans="1:135" x14ac:dyDescent="0.3">
      <c r="A210" s="20">
        <f t="shared" si="4"/>
        <v>70438</v>
      </c>
      <c r="B210" s="456" t="s">
        <v>41</v>
      </c>
      <c r="C210" s="457" t="s">
        <v>78</v>
      </c>
      <c r="D210" s="457" t="s">
        <v>67</v>
      </c>
      <c r="E210" s="457">
        <v>0</v>
      </c>
      <c r="F210" s="223">
        <v>1</v>
      </c>
      <c r="G210" s="183">
        <v>1</v>
      </c>
      <c r="H210" s="183">
        <v>1</v>
      </c>
      <c r="I210" s="183">
        <v>1.5</v>
      </c>
      <c r="J210" s="183"/>
      <c r="K210" s="183"/>
      <c r="L210" s="183"/>
      <c r="M210" s="183"/>
      <c r="N210" s="183"/>
      <c r="O210" s="224"/>
      <c r="P210" s="167">
        <v>0</v>
      </c>
      <c r="Q210" s="223">
        <v>1</v>
      </c>
      <c r="R210" s="225">
        <v>1</v>
      </c>
      <c r="S210" s="225">
        <v>1</v>
      </c>
      <c r="T210" s="168">
        <v>1</v>
      </c>
      <c r="U210" s="168"/>
      <c r="V210" s="168"/>
      <c r="W210" s="166"/>
      <c r="X210" s="183">
        <v>5</v>
      </c>
      <c r="Y210" s="169">
        <v>0</v>
      </c>
      <c r="Z210" s="170"/>
      <c r="AB210" s="223">
        <v>1</v>
      </c>
      <c r="AC210" s="183">
        <v>1</v>
      </c>
      <c r="AD210" s="183"/>
      <c r="AE210" s="183"/>
      <c r="AF210" s="183"/>
      <c r="AG210" s="183"/>
      <c r="AH210" s="183"/>
      <c r="AI210" s="183"/>
      <c r="AJ210" s="183"/>
      <c r="AK210" s="226"/>
      <c r="AL210" s="227"/>
      <c r="AM210" s="223">
        <v>1</v>
      </c>
      <c r="AN210" s="225"/>
      <c r="AO210" s="225"/>
      <c r="AP210" s="168"/>
      <c r="AQ210" s="168"/>
      <c r="AR210" s="168"/>
      <c r="AS210" s="166"/>
      <c r="AT210" s="183">
        <v>5</v>
      </c>
      <c r="AU210" s="169">
        <v>0</v>
      </c>
      <c r="AV210" s="173"/>
      <c r="AX210" s="228"/>
      <c r="AY210" s="229"/>
      <c r="AZ210" s="229"/>
      <c r="BA210" s="229"/>
      <c r="BB210" s="229"/>
      <c r="BC210" s="230"/>
      <c r="BE210" s="231">
        <v>1</v>
      </c>
      <c r="BF210" s="183">
        <v>1</v>
      </c>
      <c r="BG210" s="183"/>
      <c r="BH210" s="183"/>
      <c r="BI210" s="183"/>
      <c r="BJ210" s="183"/>
      <c r="BK210" s="183"/>
      <c r="BL210" s="183"/>
      <c r="BM210" s="183"/>
      <c r="BN210" s="226"/>
      <c r="BO210" s="227"/>
      <c r="BP210" s="223">
        <v>1</v>
      </c>
      <c r="BQ210" s="225"/>
      <c r="BR210" s="225"/>
      <c r="BS210" s="168"/>
      <c r="BT210" s="168"/>
      <c r="BU210" s="168"/>
      <c r="BV210" s="166"/>
      <c r="BW210" s="183">
        <v>5</v>
      </c>
      <c r="BX210" s="169">
        <v>0</v>
      </c>
      <c r="BY210" s="184"/>
      <c r="CA210" s="185">
        <v>1.5</v>
      </c>
      <c r="CB210" s="232" t="s">
        <v>426</v>
      </c>
      <c r="CC210" s="187"/>
      <c r="CD210" s="188">
        <v>1.3</v>
      </c>
      <c r="CE210" s="233" t="s">
        <v>426</v>
      </c>
      <c r="CF210" s="190"/>
      <c r="CG210" s="191">
        <v>1.3</v>
      </c>
      <c r="CH210" s="234" t="s">
        <v>426</v>
      </c>
      <c r="CI210" s="190"/>
      <c r="CJ210" s="235">
        <v>1.4</v>
      </c>
      <c r="CL210" s="236"/>
      <c r="CM210" s="237"/>
      <c r="CN210" s="238"/>
      <c r="CO210">
        <v>0</v>
      </c>
      <c r="CP210" s="239"/>
      <c r="CQ210" s="240"/>
      <c r="CR210" s="240"/>
      <c r="CS210" s="240"/>
      <c r="CT210" s="241"/>
      <c r="CU210" s="242">
        <v>0</v>
      </c>
      <c r="CW210" s="243"/>
      <c r="CX210" s="244">
        <v>0</v>
      </c>
      <c r="CY210" s="202">
        <v>0</v>
      </c>
      <c r="CZ210" s="245">
        <v>0</v>
      </c>
      <c r="DA210" s="204"/>
      <c r="DB210" s="243"/>
      <c r="DC210" s="244">
        <v>0</v>
      </c>
      <c r="DD210" s="202">
        <v>0</v>
      </c>
      <c r="DE210" s="246">
        <v>0</v>
      </c>
      <c r="DF210" s="190"/>
      <c r="DG210" s="243"/>
      <c r="DH210" s="202">
        <v>0</v>
      </c>
      <c r="DI210" s="202">
        <v>0</v>
      </c>
      <c r="DJ210" s="246">
        <v>0</v>
      </c>
      <c r="DK210" s="209"/>
      <c r="DL210" s="247"/>
      <c r="DM210" s="248"/>
      <c r="DN210" s="248"/>
      <c r="DO210" s="249"/>
      <c r="DR210" s="250">
        <v>2.8</v>
      </c>
      <c r="DS210" s="397">
        <v>1.5</v>
      </c>
      <c r="DT210" s="397"/>
      <c r="DU210" s="398"/>
      <c r="DV210" s="391"/>
      <c r="DW210" s="253">
        <v>1.4</v>
      </c>
      <c r="DX210" s="399">
        <v>1.3</v>
      </c>
      <c r="DY210" s="399"/>
      <c r="DZ210" s="400"/>
      <c r="EA210" s="391"/>
      <c r="EB210" s="401">
        <v>3</v>
      </c>
      <c r="EC210" s="402">
        <v>1.3</v>
      </c>
      <c r="ED210" s="402"/>
      <c r="EE210" s="403"/>
    </row>
    <row r="211" spans="1:135" x14ac:dyDescent="0.3">
      <c r="A211" s="20">
        <f t="shared" si="4"/>
        <v>70439</v>
      </c>
      <c r="B211" s="456" t="s">
        <v>490</v>
      </c>
      <c r="C211" s="457" t="s">
        <v>49</v>
      </c>
      <c r="D211" s="457" t="s">
        <v>491</v>
      </c>
      <c r="E211" s="457" t="s">
        <v>26</v>
      </c>
      <c r="F211" s="223">
        <v>1</v>
      </c>
      <c r="G211" s="183">
        <v>1</v>
      </c>
      <c r="H211" s="183">
        <v>1</v>
      </c>
      <c r="I211" s="183">
        <v>1.5</v>
      </c>
      <c r="J211" s="183"/>
      <c r="K211" s="183"/>
      <c r="L211" s="183"/>
      <c r="M211" s="183"/>
      <c r="N211" s="183"/>
      <c r="O211" s="224"/>
      <c r="P211" s="167">
        <v>0</v>
      </c>
      <c r="Q211" s="223">
        <v>1</v>
      </c>
      <c r="R211" s="225">
        <v>1</v>
      </c>
      <c r="S211" s="225">
        <v>1</v>
      </c>
      <c r="T211" s="168">
        <v>1</v>
      </c>
      <c r="U211" s="168"/>
      <c r="V211" s="168"/>
      <c r="W211" s="166"/>
      <c r="X211" s="183">
        <v>5</v>
      </c>
      <c r="Y211" s="169">
        <v>0</v>
      </c>
      <c r="Z211" s="170"/>
      <c r="AB211" s="223">
        <v>1</v>
      </c>
      <c r="AC211" s="183">
        <v>1</v>
      </c>
      <c r="AD211" s="183"/>
      <c r="AE211" s="183"/>
      <c r="AF211" s="183"/>
      <c r="AG211" s="183"/>
      <c r="AH211" s="183"/>
      <c r="AI211" s="183"/>
      <c r="AJ211" s="183"/>
      <c r="AK211" s="226"/>
      <c r="AL211" s="227"/>
      <c r="AM211" s="223">
        <v>1</v>
      </c>
      <c r="AN211" s="225"/>
      <c r="AO211" s="225"/>
      <c r="AP211" s="168"/>
      <c r="AQ211" s="168"/>
      <c r="AR211" s="168"/>
      <c r="AS211" s="166"/>
      <c r="AT211" s="183">
        <v>5</v>
      </c>
      <c r="AU211" s="169">
        <v>0</v>
      </c>
      <c r="AV211" s="173"/>
      <c r="AX211" s="228"/>
      <c r="AY211" s="229"/>
      <c r="AZ211" s="229"/>
      <c r="BA211" s="229"/>
      <c r="BB211" s="229"/>
      <c r="BC211" s="230"/>
      <c r="BE211" s="231">
        <v>1</v>
      </c>
      <c r="BF211" s="183">
        <v>1</v>
      </c>
      <c r="BG211" s="183"/>
      <c r="BH211" s="183"/>
      <c r="BI211" s="183"/>
      <c r="BJ211" s="183"/>
      <c r="BK211" s="183"/>
      <c r="BL211" s="183"/>
      <c r="BM211" s="183"/>
      <c r="BN211" s="226"/>
      <c r="BO211" s="227"/>
      <c r="BP211" s="223">
        <v>1</v>
      </c>
      <c r="BQ211" s="225"/>
      <c r="BR211" s="225"/>
      <c r="BS211" s="168"/>
      <c r="BT211" s="168"/>
      <c r="BU211" s="168"/>
      <c r="BV211" s="166"/>
      <c r="BW211" s="183">
        <v>5</v>
      </c>
      <c r="BX211" s="169">
        <v>0</v>
      </c>
      <c r="BY211" s="184"/>
      <c r="CA211" s="185">
        <v>1.5</v>
      </c>
      <c r="CB211" s="232" t="s">
        <v>426</v>
      </c>
      <c r="CC211" s="187"/>
      <c r="CD211" s="188">
        <v>1.3</v>
      </c>
      <c r="CE211" s="233" t="s">
        <v>426</v>
      </c>
      <c r="CF211" s="190"/>
      <c r="CG211" s="191">
        <v>1.3</v>
      </c>
      <c r="CH211" s="234" t="s">
        <v>426</v>
      </c>
      <c r="CI211" s="190"/>
      <c r="CJ211" s="235">
        <v>1.4</v>
      </c>
      <c r="CL211" s="236"/>
      <c r="CM211" s="237"/>
      <c r="CN211" s="238"/>
      <c r="CO211">
        <v>0</v>
      </c>
      <c r="CP211" s="239"/>
      <c r="CQ211" s="240"/>
      <c r="CR211" s="240"/>
      <c r="CS211" s="240"/>
      <c r="CT211" s="241"/>
      <c r="CU211" s="242">
        <v>0</v>
      </c>
      <c r="CW211" s="243"/>
      <c r="CX211" s="244">
        <v>0</v>
      </c>
      <c r="CY211" s="202">
        <v>0</v>
      </c>
      <c r="CZ211" s="245">
        <v>0</v>
      </c>
      <c r="DA211" s="204"/>
      <c r="DB211" s="243"/>
      <c r="DC211" s="244">
        <v>0</v>
      </c>
      <c r="DD211" s="202">
        <v>0</v>
      </c>
      <c r="DE211" s="246">
        <v>0</v>
      </c>
      <c r="DF211" s="190"/>
      <c r="DG211" s="243"/>
      <c r="DH211" s="202">
        <v>0</v>
      </c>
      <c r="DI211" s="202">
        <v>0</v>
      </c>
      <c r="DJ211" s="246">
        <v>0</v>
      </c>
      <c r="DK211" s="209"/>
      <c r="DL211" s="247"/>
      <c r="DM211" s="248"/>
      <c r="DN211" s="248"/>
      <c r="DO211" s="249"/>
      <c r="DR211" s="250">
        <v>0.5</v>
      </c>
      <c r="DS211" s="397">
        <v>1.5</v>
      </c>
      <c r="DT211" s="397"/>
      <c r="DU211" s="398"/>
      <c r="DV211" s="391"/>
      <c r="DW211" s="253">
        <v>0.5</v>
      </c>
      <c r="DX211" s="399">
        <v>1.3</v>
      </c>
      <c r="DY211" s="399"/>
      <c r="DZ211" s="400"/>
      <c r="EA211" s="391"/>
      <c r="EB211" s="401">
        <v>0.5</v>
      </c>
      <c r="EC211" s="402">
        <v>1.3</v>
      </c>
      <c r="ED211" s="402"/>
      <c r="EE211" s="403"/>
    </row>
    <row r="212" spans="1:135" x14ac:dyDescent="0.3">
      <c r="A212" s="20">
        <f t="shared" si="4"/>
        <v>70440</v>
      </c>
      <c r="B212" s="456">
        <v>0</v>
      </c>
      <c r="C212" s="457">
        <v>0</v>
      </c>
      <c r="D212" s="457">
        <v>0</v>
      </c>
      <c r="E212" s="457">
        <v>0</v>
      </c>
      <c r="F212" s="223"/>
      <c r="G212" s="183"/>
      <c r="H212" s="183"/>
      <c r="I212" s="183"/>
      <c r="J212" s="183"/>
      <c r="K212" s="183"/>
      <c r="L212" s="183"/>
      <c r="M212" s="183"/>
      <c r="N212" s="183"/>
      <c r="O212" s="224"/>
      <c r="P212" s="167">
        <v>0</v>
      </c>
      <c r="Q212" s="223"/>
      <c r="R212" s="225"/>
      <c r="S212" s="225"/>
      <c r="T212" s="168"/>
      <c r="U212" s="168"/>
      <c r="V212" s="168"/>
      <c r="W212" s="166"/>
      <c r="X212" s="183">
        <v>0</v>
      </c>
      <c r="Y212" s="169">
        <v>0</v>
      </c>
      <c r="Z212" s="170"/>
      <c r="AB212" s="223"/>
      <c r="AC212" s="183"/>
      <c r="AD212" s="183"/>
      <c r="AE212" s="183"/>
      <c r="AF212" s="183"/>
      <c r="AG212" s="183"/>
      <c r="AH212" s="183"/>
      <c r="AI212" s="183"/>
      <c r="AJ212" s="183"/>
      <c r="AK212" s="226"/>
      <c r="AL212" s="227"/>
      <c r="AM212" s="223">
        <v>0</v>
      </c>
      <c r="AN212" s="225"/>
      <c r="AO212" s="225"/>
      <c r="AP212" s="168"/>
      <c r="AQ212" s="168"/>
      <c r="AR212" s="168"/>
      <c r="AS212" s="166"/>
      <c r="AT212" s="183">
        <v>0</v>
      </c>
      <c r="AU212" s="169">
        <v>0</v>
      </c>
      <c r="AV212" s="173"/>
      <c r="AX212" s="228"/>
      <c r="AY212" s="229"/>
      <c r="AZ212" s="229"/>
      <c r="BA212" s="229"/>
      <c r="BB212" s="229"/>
      <c r="BC212" s="230"/>
      <c r="BE212" s="231"/>
      <c r="BF212" s="183"/>
      <c r="BG212" s="183"/>
      <c r="BH212" s="183"/>
      <c r="BI212" s="183"/>
      <c r="BJ212" s="183"/>
      <c r="BK212" s="183"/>
      <c r="BL212" s="183"/>
      <c r="BM212" s="183"/>
      <c r="BN212" s="226"/>
      <c r="BO212" s="227"/>
      <c r="BP212" s="223"/>
      <c r="BQ212" s="225"/>
      <c r="BR212" s="225"/>
      <c r="BS212" s="168"/>
      <c r="BT212" s="168"/>
      <c r="BU212" s="168"/>
      <c r="BV212" s="166"/>
      <c r="BW212" s="183">
        <v>0</v>
      </c>
      <c r="BX212" s="169">
        <v>0</v>
      </c>
      <c r="BY212" s="184"/>
      <c r="CA212" s="185">
        <v>0</v>
      </c>
      <c r="CB212" s="232">
        <v>0</v>
      </c>
      <c r="CC212" s="187"/>
      <c r="CD212" s="188">
        <v>0</v>
      </c>
      <c r="CE212" s="233">
        <v>0</v>
      </c>
      <c r="CF212" s="190"/>
      <c r="CG212" s="191">
        <v>0</v>
      </c>
      <c r="CH212" s="234">
        <v>0</v>
      </c>
      <c r="CI212" s="190"/>
      <c r="CJ212" s="235">
        <v>0</v>
      </c>
      <c r="CL212" s="236"/>
      <c r="CM212" s="237"/>
      <c r="CN212" s="238"/>
      <c r="CO212">
        <v>0</v>
      </c>
      <c r="CP212" s="239"/>
      <c r="CQ212" s="240"/>
      <c r="CR212" s="240"/>
      <c r="CS212" s="240"/>
      <c r="CT212" s="241"/>
      <c r="CU212" s="242">
        <v>0</v>
      </c>
      <c r="CW212" s="243"/>
      <c r="CX212" s="244">
        <v>0</v>
      </c>
      <c r="CY212" s="202">
        <v>0</v>
      </c>
      <c r="CZ212" s="245">
        <v>0</v>
      </c>
      <c r="DA212" s="204"/>
      <c r="DB212" s="243"/>
      <c r="DC212" s="244">
        <v>0</v>
      </c>
      <c r="DD212" s="202">
        <v>0</v>
      </c>
      <c r="DE212" s="246">
        <v>0</v>
      </c>
      <c r="DF212" s="190"/>
      <c r="DG212" s="243"/>
      <c r="DH212" s="202">
        <v>0</v>
      </c>
      <c r="DI212" s="202">
        <v>0</v>
      </c>
      <c r="DJ212" s="246">
        <v>0</v>
      </c>
      <c r="DK212" s="209"/>
      <c r="DL212" s="247"/>
      <c r="DM212" s="248"/>
      <c r="DN212" s="248"/>
      <c r="DO212" s="249"/>
      <c r="DR212" s="250">
        <v>0</v>
      </c>
      <c r="DS212" s="397">
        <v>0</v>
      </c>
      <c r="DT212" s="397"/>
      <c r="DU212" s="398"/>
      <c r="DV212" s="391"/>
      <c r="DW212" s="253">
        <v>0</v>
      </c>
      <c r="DX212" s="399">
        <v>0</v>
      </c>
      <c r="DY212" s="399"/>
      <c r="DZ212" s="400"/>
      <c r="EA212" s="391"/>
      <c r="EB212" s="401">
        <v>0</v>
      </c>
      <c r="EC212" s="402">
        <v>0</v>
      </c>
      <c r="ED212" s="402"/>
      <c r="EE212" s="403"/>
    </row>
    <row r="213" spans="1:135" x14ac:dyDescent="0.3">
      <c r="A213" s="20">
        <f t="shared" si="4"/>
        <v>70441</v>
      </c>
      <c r="B213" s="456">
        <v>0</v>
      </c>
      <c r="C213" s="457">
        <v>0</v>
      </c>
      <c r="D213" s="457">
        <v>0</v>
      </c>
      <c r="E213" s="457">
        <v>0</v>
      </c>
      <c r="F213" s="223"/>
      <c r="G213" s="183"/>
      <c r="H213" s="183"/>
      <c r="I213" s="183"/>
      <c r="J213" s="183"/>
      <c r="K213" s="183"/>
      <c r="L213" s="183"/>
      <c r="M213" s="183"/>
      <c r="N213" s="183"/>
      <c r="O213" s="224"/>
      <c r="P213" s="167">
        <v>0</v>
      </c>
      <c r="Q213" s="223"/>
      <c r="R213" s="225"/>
      <c r="S213" s="225"/>
      <c r="T213" s="168"/>
      <c r="U213" s="168"/>
      <c r="V213" s="168"/>
      <c r="W213" s="166"/>
      <c r="X213" s="183">
        <v>0</v>
      </c>
      <c r="Y213" s="169">
        <v>0</v>
      </c>
      <c r="Z213" s="170"/>
      <c r="AB213" s="223"/>
      <c r="AC213" s="183"/>
      <c r="AD213" s="183"/>
      <c r="AE213" s="183"/>
      <c r="AF213" s="183"/>
      <c r="AG213" s="183"/>
      <c r="AH213" s="183"/>
      <c r="AI213" s="183"/>
      <c r="AJ213" s="183"/>
      <c r="AK213" s="226"/>
      <c r="AL213" s="227"/>
      <c r="AM213" s="223">
        <v>0</v>
      </c>
      <c r="AN213" s="225"/>
      <c r="AO213" s="225"/>
      <c r="AP213" s="168"/>
      <c r="AQ213" s="168"/>
      <c r="AR213" s="168"/>
      <c r="AS213" s="166"/>
      <c r="AT213" s="183">
        <v>0</v>
      </c>
      <c r="AU213" s="169">
        <v>0</v>
      </c>
      <c r="AV213" s="173"/>
      <c r="AX213" s="228"/>
      <c r="AY213" s="229"/>
      <c r="AZ213" s="229"/>
      <c r="BA213" s="229"/>
      <c r="BB213" s="229"/>
      <c r="BC213" s="230"/>
      <c r="BE213" s="231"/>
      <c r="BF213" s="183"/>
      <c r="BG213" s="183"/>
      <c r="BH213" s="183"/>
      <c r="BI213" s="183"/>
      <c r="BJ213" s="183"/>
      <c r="BK213" s="183"/>
      <c r="BL213" s="183"/>
      <c r="BM213" s="183"/>
      <c r="BN213" s="226"/>
      <c r="BO213" s="227"/>
      <c r="BP213" s="223"/>
      <c r="BQ213" s="225"/>
      <c r="BR213" s="225"/>
      <c r="BS213" s="168"/>
      <c r="BT213" s="168"/>
      <c r="BU213" s="168"/>
      <c r="BV213" s="166"/>
      <c r="BW213" s="183">
        <v>0</v>
      </c>
      <c r="BX213" s="169">
        <v>0</v>
      </c>
      <c r="BY213" s="184"/>
      <c r="CA213" s="185">
        <v>0</v>
      </c>
      <c r="CB213" s="232">
        <v>0</v>
      </c>
      <c r="CC213" s="187"/>
      <c r="CD213" s="188">
        <v>0</v>
      </c>
      <c r="CE213" s="233">
        <v>0</v>
      </c>
      <c r="CF213" s="190"/>
      <c r="CG213" s="191">
        <v>0</v>
      </c>
      <c r="CH213" s="234">
        <v>0</v>
      </c>
      <c r="CI213" s="190"/>
      <c r="CJ213" s="235">
        <v>0</v>
      </c>
      <c r="CL213" s="236"/>
      <c r="CM213" s="237"/>
      <c r="CN213" s="238"/>
      <c r="CO213">
        <v>0</v>
      </c>
      <c r="CP213" s="239"/>
      <c r="CQ213" s="240"/>
      <c r="CR213" s="240"/>
      <c r="CS213" s="240"/>
      <c r="CT213" s="241"/>
      <c r="CU213" s="242">
        <v>0</v>
      </c>
      <c r="CW213" s="243"/>
      <c r="CX213" s="244">
        <v>0</v>
      </c>
      <c r="CY213" s="202">
        <v>0</v>
      </c>
      <c r="CZ213" s="245">
        <v>0</v>
      </c>
      <c r="DA213" s="204"/>
      <c r="DB213" s="243"/>
      <c r="DC213" s="244">
        <v>0</v>
      </c>
      <c r="DD213" s="202">
        <v>0</v>
      </c>
      <c r="DE213" s="246">
        <v>0</v>
      </c>
      <c r="DF213" s="190"/>
      <c r="DG213" s="243"/>
      <c r="DH213" s="202">
        <v>0</v>
      </c>
      <c r="DI213" s="202">
        <v>0</v>
      </c>
      <c r="DJ213" s="246">
        <v>0</v>
      </c>
      <c r="DK213" s="209"/>
      <c r="DL213" s="247"/>
      <c r="DM213" s="248"/>
      <c r="DN213" s="248"/>
      <c r="DO213" s="249"/>
      <c r="DR213" s="250">
        <v>0</v>
      </c>
      <c r="DS213" s="397">
        <v>0</v>
      </c>
      <c r="DT213" s="397"/>
      <c r="DU213" s="398"/>
      <c r="DV213" s="391"/>
      <c r="DW213" s="253">
        <v>0</v>
      </c>
      <c r="DX213" s="399">
        <v>0</v>
      </c>
      <c r="DY213" s="399"/>
      <c r="DZ213" s="400"/>
      <c r="EA213" s="391"/>
      <c r="EB213" s="401">
        <v>0</v>
      </c>
      <c r="EC213" s="402">
        <v>0</v>
      </c>
      <c r="ED213" s="402"/>
      <c r="EE213" s="403"/>
    </row>
    <row r="214" spans="1:135" x14ac:dyDescent="0.3">
      <c r="A214" s="20">
        <f t="shared" si="4"/>
        <v>70442</v>
      </c>
      <c r="B214" s="21">
        <v>0</v>
      </c>
      <c r="C214" s="21">
        <v>0</v>
      </c>
      <c r="D214" s="21">
        <v>0</v>
      </c>
      <c r="E214" s="458">
        <v>0</v>
      </c>
      <c r="F214" s="223"/>
      <c r="G214" s="183"/>
      <c r="H214" s="183"/>
      <c r="I214" s="183"/>
      <c r="J214" s="183"/>
      <c r="K214" s="183"/>
      <c r="L214" s="183"/>
      <c r="M214" s="183"/>
      <c r="N214" s="183"/>
      <c r="O214" s="224"/>
      <c r="P214" s="167">
        <v>0</v>
      </c>
      <c r="Q214" s="223"/>
      <c r="R214" s="225"/>
      <c r="S214" s="225"/>
      <c r="T214" s="168"/>
      <c r="U214" s="168"/>
      <c r="V214" s="168"/>
      <c r="W214" s="166"/>
      <c r="X214" s="183">
        <v>0</v>
      </c>
      <c r="Y214" s="169">
        <v>0</v>
      </c>
      <c r="Z214" s="170"/>
      <c r="AB214" s="223"/>
      <c r="AC214" s="183"/>
      <c r="AD214" s="183"/>
      <c r="AE214" s="183"/>
      <c r="AF214" s="183"/>
      <c r="AG214" s="183"/>
      <c r="AH214" s="183"/>
      <c r="AI214" s="183"/>
      <c r="AJ214" s="183"/>
      <c r="AK214" s="226"/>
      <c r="AL214" s="227"/>
      <c r="AM214" s="223">
        <v>0</v>
      </c>
      <c r="AN214" s="225"/>
      <c r="AO214" s="225"/>
      <c r="AP214" s="168"/>
      <c r="AQ214" s="168"/>
      <c r="AR214" s="168"/>
      <c r="AS214" s="166"/>
      <c r="AT214" s="183">
        <v>0</v>
      </c>
      <c r="AU214" s="169">
        <v>0</v>
      </c>
      <c r="AV214" s="173"/>
      <c r="AX214" s="228"/>
      <c r="AY214" s="229"/>
      <c r="AZ214" s="229"/>
      <c r="BA214" s="229"/>
      <c r="BB214" s="229"/>
      <c r="BC214" s="230"/>
      <c r="BE214" s="231"/>
      <c r="BF214" s="183"/>
      <c r="BG214" s="183"/>
      <c r="BH214" s="183"/>
      <c r="BI214" s="183"/>
      <c r="BJ214" s="183"/>
      <c r="BK214" s="183"/>
      <c r="BL214" s="183"/>
      <c r="BM214" s="183"/>
      <c r="BN214" s="226"/>
      <c r="BO214" s="227"/>
      <c r="BP214" s="223"/>
      <c r="BQ214" s="225"/>
      <c r="BR214" s="225"/>
      <c r="BS214" s="168"/>
      <c r="BT214" s="168"/>
      <c r="BU214" s="168"/>
      <c r="BV214" s="166"/>
      <c r="BW214" s="183">
        <v>0</v>
      </c>
      <c r="BX214" s="169">
        <v>0</v>
      </c>
      <c r="BY214" s="184"/>
      <c r="CA214" s="185">
        <v>0</v>
      </c>
      <c r="CB214" s="232">
        <v>0</v>
      </c>
      <c r="CC214" s="187"/>
      <c r="CD214" s="188">
        <v>0</v>
      </c>
      <c r="CE214" s="233">
        <v>0</v>
      </c>
      <c r="CF214" s="190"/>
      <c r="CG214" s="191">
        <v>0</v>
      </c>
      <c r="CH214" s="234">
        <v>0</v>
      </c>
      <c r="CI214" s="190"/>
      <c r="CJ214" s="235">
        <v>0</v>
      </c>
      <c r="CL214" s="236"/>
      <c r="CM214" s="237"/>
      <c r="CN214" s="238"/>
      <c r="CO214">
        <v>0</v>
      </c>
      <c r="CP214" s="239"/>
      <c r="CQ214" s="240"/>
      <c r="CR214" s="240"/>
      <c r="CS214" s="240"/>
      <c r="CT214" s="241"/>
      <c r="CU214" s="242">
        <v>0</v>
      </c>
      <c r="CW214" s="243"/>
      <c r="CX214" s="244">
        <v>0</v>
      </c>
      <c r="CY214" s="202">
        <v>0</v>
      </c>
      <c r="CZ214" s="245">
        <v>0</v>
      </c>
      <c r="DA214" s="204"/>
      <c r="DB214" s="243"/>
      <c r="DC214" s="244">
        <v>0</v>
      </c>
      <c r="DD214" s="202">
        <v>0</v>
      </c>
      <c r="DE214" s="246">
        <v>0</v>
      </c>
      <c r="DF214" s="190"/>
      <c r="DG214" s="243"/>
      <c r="DH214" s="202">
        <v>0</v>
      </c>
      <c r="DI214" s="202">
        <v>0</v>
      </c>
      <c r="DJ214" s="246">
        <v>0</v>
      </c>
      <c r="DK214" s="209"/>
      <c r="DL214" s="247"/>
      <c r="DM214" s="248"/>
      <c r="DN214" s="248"/>
      <c r="DO214" s="249"/>
      <c r="DR214" s="250">
        <v>0</v>
      </c>
      <c r="DS214" s="397">
        <v>0</v>
      </c>
      <c r="DT214" s="397"/>
      <c r="DU214" s="398"/>
      <c r="DV214" s="391"/>
      <c r="DW214" s="253">
        <v>0</v>
      </c>
      <c r="DX214" s="399">
        <v>0</v>
      </c>
      <c r="DY214" s="399"/>
      <c r="DZ214" s="400"/>
      <c r="EA214" s="391"/>
      <c r="EB214" s="401">
        <v>0</v>
      </c>
      <c r="EC214" s="402">
        <v>0</v>
      </c>
      <c r="ED214" s="402"/>
      <c r="EE214" s="403"/>
    </row>
    <row r="215" spans="1:135" x14ac:dyDescent="0.3">
      <c r="A215" s="20">
        <f t="shared" si="4"/>
        <v>70443</v>
      </c>
      <c r="B215" s="21">
        <v>0</v>
      </c>
      <c r="C215" s="21">
        <v>0</v>
      </c>
      <c r="D215" s="21">
        <v>0</v>
      </c>
      <c r="E215" s="458">
        <v>0</v>
      </c>
      <c r="F215" s="223"/>
      <c r="G215" s="183"/>
      <c r="H215" s="183"/>
      <c r="I215" s="183"/>
      <c r="J215" s="183"/>
      <c r="K215" s="183"/>
      <c r="L215" s="183"/>
      <c r="M215" s="183"/>
      <c r="N215" s="183"/>
      <c r="O215" s="224"/>
      <c r="P215" s="167">
        <v>0</v>
      </c>
      <c r="Q215" s="223"/>
      <c r="R215" s="225"/>
      <c r="S215" s="225"/>
      <c r="T215" s="168"/>
      <c r="U215" s="168"/>
      <c r="V215" s="168"/>
      <c r="W215" s="166"/>
      <c r="X215" s="183">
        <v>0</v>
      </c>
      <c r="Y215" s="169">
        <v>0</v>
      </c>
      <c r="Z215" s="170"/>
      <c r="AB215" s="223"/>
      <c r="AC215" s="183"/>
      <c r="AD215" s="183"/>
      <c r="AE215" s="183"/>
      <c r="AF215" s="183"/>
      <c r="AG215" s="183"/>
      <c r="AH215" s="183"/>
      <c r="AI215" s="183"/>
      <c r="AJ215" s="183"/>
      <c r="AK215" s="226"/>
      <c r="AL215" s="227"/>
      <c r="AM215" s="223">
        <v>0</v>
      </c>
      <c r="AN215" s="225"/>
      <c r="AO215" s="225"/>
      <c r="AP215" s="168"/>
      <c r="AQ215" s="168"/>
      <c r="AR215" s="168"/>
      <c r="AS215" s="166"/>
      <c r="AT215" s="183">
        <v>0</v>
      </c>
      <c r="AU215" s="169">
        <v>0</v>
      </c>
      <c r="AV215" s="173"/>
      <c r="AX215" s="228"/>
      <c r="AY215" s="229"/>
      <c r="AZ215" s="229"/>
      <c r="BA215" s="229"/>
      <c r="BB215" s="229"/>
      <c r="BC215" s="230"/>
      <c r="BE215" s="231"/>
      <c r="BF215" s="183"/>
      <c r="BG215" s="183"/>
      <c r="BH215" s="183"/>
      <c r="BI215" s="183"/>
      <c r="BJ215" s="183"/>
      <c r="BK215" s="183"/>
      <c r="BL215" s="183"/>
      <c r="BM215" s="183"/>
      <c r="BN215" s="226"/>
      <c r="BO215" s="227"/>
      <c r="BP215" s="223"/>
      <c r="BQ215" s="225"/>
      <c r="BR215" s="225"/>
      <c r="BS215" s="168"/>
      <c r="BT215" s="168"/>
      <c r="BU215" s="168"/>
      <c r="BV215" s="166"/>
      <c r="BW215" s="183">
        <v>0</v>
      </c>
      <c r="BX215" s="169">
        <v>0</v>
      </c>
      <c r="BY215" s="184"/>
      <c r="CA215" s="185">
        <v>0</v>
      </c>
      <c r="CB215" s="232">
        <v>0</v>
      </c>
      <c r="CC215" s="187"/>
      <c r="CD215" s="188">
        <v>0</v>
      </c>
      <c r="CE215" s="233">
        <v>0</v>
      </c>
      <c r="CF215" s="190"/>
      <c r="CG215" s="191">
        <v>0</v>
      </c>
      <c r="CH215" s="234">
        <v>0</v>
      </c>
      <c r="CI215" s="190"/>
      <c r="CJ215" s="235">
        <v>0</v>
      </c>
      <c r="CL215" s="236"/>
      <c r="CM215" s="237"/>
      <c r="CN215" s="238"/>
      <c r="CO215">
        <v>0</v>
      </c>
      <c r="CP215" s="239"/>
      <c r="CQ215" s="240"/>
      <c r="CR215" s="240"/>
      <c r="CS215" s="240"/>
      <c r="CT215" s="241"/>
      <c r="CU215" s="242">
        <v>0</v>
      </c>
      <c r="CW215" s="243"/>
      <c r="CX215" s="244">
        <v>0</v>
      </c>
      <c r="CY215" s="202">
        <v>0</v>
      </c>
      <c r="CZ215" s="245">
        <v>0</v>
      </c>
      <c r="DA215" s="204"/>
      <c r="DB215" s="243"/>
      <c r="DC215" s="244">
        <v>0</v>
      </c>
      <c r="DD215" s="202">
        <v>0</v>
      </c>
      <c r="DE215" s="246">
        <v>0</v>
      </c>
      <c r="DF215" s="190"/>
      <c r="DG215" s="243"/>
      <c r="DH215" s="202">
        <v>0</v>
      </c>
      <c r="DI215" s="202">
        <v>0</v>
      </c>
      <c r="DJ215" s="246">
        <v>0</v>
      </c>
      <c r="DK215" s="209"/>
      <c r="DL215" s="247"/>
      <c r="DM215" s="248"/>
      <c r="DN215" s="248"/>
      <c r="DO215" s="249"/>
      <c r="DR215" s="250">
        <v>0</v>
      </c>
      <c r="DS215" s="397">
        <v>0</v>
      </c>
      <c r="DT215" s="397"/>
      <c r="DU215" s="398"/>
      <c r="DV215" s="391"/>
      <c r="DW215" s="253">
        <v>0</v>
      </c>
      <c r="DX215" s="399">
        <v>0</v>
      </c>
      <c r="DY215" s="399"/>
      <c r="DZ215" s="400"/>
      <c r="EA215" s="391"/>
      <c r="EB215" s="401">
        <v>0</v>
      </c>
      <c r="EC215" s="402">
        <v>0</v>
      </c>
      <c r="ED215" s="402"/>
      <c r="EE215" s="403"/>
    </row>
    <row r="216" spans="1:135" x14ac:dyDescent="0.3">
      <c r="A216" s="20">
        <f t="shared" si="4"/>
        <v>70444</v>
      </c>
      <c r="B216" s="21">
        <v>0</v>
      </c>
      <c r="C216" s="21">
        <v>0</v>
      </c>
      <c r="D216" s="21">
        <v>0</v>
      </c>
      <c r="E216" s="458">
        <v>0</v>
      </c>
      <c r="F216" s="223"/>
      <c r="G216" s="183"/>
      <c r="H216" s="183"/>
      <c r="I216" s="183"/>
      <c r="J216" s="183"/>
      <c r="K216" s="183"/>
      <c r="L216" s="183"/>
      <c r="M216" s="183"/>
      <c r="N216" s="183"/>
      <c r="O216" s="224"/>
      <c r="P216" s="167">
        <v>0</v>
      </c>
      <c r="Q216" s="223"/>
      <c r="R216" s="225"/>
      <c r="S216" s="225"/>
      <c r="T216" s="168"/>
      <c r="U216" s="168"/>
      <c r="V216" s="168"/>
      <c r="W216" s="166"/>
      <c r="X216" s="183">
        <v>0</v>
      </c>
      <c r="Y216" s="169">
        <v>0</v>
      </c>
      <c r="Z216" s="170"/>
      <c r="AB216" s="223"/>
      <c r="AC216" s="183"/>
      <c r="AD216" s="183"/>
      <c r="AE216" s="183"/>
      <c r="AF216" s="183"/>
      <c r="AG216" s="183"/>
      <c r="AH216" s="183"/>
      <c r="AI216" s="183"/>
      <c r="AJ216" s="183"/>
      <c r="AK216" s="226"/>
      <c r="AL216" s="227"/>
      <c r="AM216" s="223">
        <v>0</v>
      </c>
      <c r="AN216" s="225"/>
      <c r="AO216" s="225"/>
      <c r="AP216" s="168"/>
      <c r="AQ216" s="168"/>
      <c r="AR216" s="168"/>
      <c r="AS216" s="166"/>
      <c r="AT216" s="183">
        <v>0</v>
      </c>
      <c r="AU216" s="169">
        <v>0</v>
      </c>
      <c r="AV216" s="173"/>
      <c r="AX216" s="228"/>
      <c r="AY216" s="229"/>
      <c r="AZ216" s="229"/>
      <c r="BA216" s="229"/>
      <c r="BB216" s="229"/>
      <c r="BC216" s="230"/>
      <c r="BE216" s="231"/>
      <c r="BF216" s="183"/>
      <c r="BG216" s="183"/>
      <c r="BH216" s="183"/>
      <c r="BI216" s="183"/>
      <c r="BJ216" s="183"/>
      <c r="BK216" s="183"/>
      <c r="BL216" s="183"/>
      <c r="BM216" s="183"/>
      <c r="BN216" s="226"/>
      <c r="BO216" s="227"/>
      <c r="BP216" s="223"/>
      <c r="BQ216" s="225"/>
      <c r="BR216" s="225"/>
      <c r="BS216" s="168"/>
      <c r="BT216" s="168"/>
      <c r="BU216" s="168"/>
      <c r="BV216" s="166"/>
      <c r="BW216" s="183">
        <v>0</v>
      </c>
      <c r="BX216" s="169">
        <v>0</v>
      </c>
      <c r="BY216" s="184"/>
      <c r="CA216" s="185">
        <v>0</v>
      </c>
      <c r="CB216" s="232">
        <v>0</v>
      </c>
      <c r="CC216" s="187"/>
      <c r="CD216" s="188">
        <v>0</v>
      </c>
      <c r="CE216" s="233">
        <v>0</v>
      </c>
      <c r="CF216" s="190"/>
      <c r="CG216" s="191">
        <v>0</v>
      </c>
      <c r="CH216" s="234">
        <v>0</v>
      </c>
      <c r="CI216" s="190"/>
      <c r="CJ216" s="235">
        <v>0</v>
      </c>
      <c r="CL216" s="236"/>
      <c r="CM216" s="237"/>
      <c r="CN216" s="238"/>
      <c r="CO216">
        <v>0</v>
      </c>
      <c r="CP216" s="239"/>
      <c r="CQ216" s="240"/>
      <c r="CR216" s="240"/>
      <c r="CS216" s="240"/>
      <c r="CT216" s="241"/>
      <c r="CU216" s="242">
        <v>0</v>
      </c>
      <c r="CW216" s="243"/>
      <c r="CX216" s="244">
        <v>0</v>
      </c>
      <c r="CY216" s="202">
        <v>0</v>
      </c>
      <c r="CZ216" s="245">
        <v>0</v>
      </c>
      <c r="DA216" s="204"/>
      <c r="DB216" s="243"/>
      <c r="DC216" s="244">
        <v>0</v>
      </c>
      <c r="DD216" s="202">
        <v>0</v>
      </c>
      <c r="DE216" s="246">
        <v>0</v>
      </c>
      <c r="DF216" s="190"/>
      <c r="DG216" s="243"/>
      <c r="DH216" s="202">
        <v>0</v>
      </c>
      <c r="DI216" s="202">
        <v>0</v>
      </c>
      <c r="DJ216" s="246">
        <v>0</v>
      </c>
      <c r="DK216" s="209"/>
      <c r="DL216" s="247"/>
      <c r="DM216" s="248"/>
      <c r="DN216" s="248"/>
      <c r="DO216" s="249"/>
      <c r="DR216" s="250">
        <v>0</v>
      </c>
      <c r="DS216" s="397">
        <v>0</v>
      </c>
      <c r="DT216" s="397"/>
      <c r="DU216" s="398"/>
      <c r="DV216" s="391"/>
      <c r="DW216" s="253">
        <v>0</v>
      </c>
      <c r="DX216" s="399">
        <v>0</v>
      </c>
      <c r="DY216" s="399"/>
      <c r="DZ216" s="400"/>
      <c r="EA216" s="391"/>
      <c r="EB216" s="401">
        <v>0</v>
      </c>
      <c r="EC216" s="402">
        <v>0</v>
      </c>
      <c r="ED216" s="402"/>
      <c r="EE216" s="403"/>
    </row>
    <row r="217" spans="1:135" x14ac:dyDescent="0.3">
      <c r="A217" s="20">
        <f t="shared" si="4"/>
        <v>70445</v>
      </c>
      <c r="B217" s="21">
        <v>0</v>
      </c>
      <c r="C217" s="21">
        <v>0</v>
      </c>
      <c r="D217" s="21">
        <v>0</v>
      </c>
      <c r="E217" s="458">
        <v>0</v>
      </c>
      <c r="F217" s="223"/>
      <c r="G217" s="183"/>
      <c r="H217" s="183"/>
      <c r="I217" s="183"/>
      <c r="J217" s="183"/>
      <c r="K217" s="183"/>
      <c r="L217" s="183"/>
      <c r="M217" s="183"/>
      <c r="N217" s="183"/>
      <c r="O217" s="224"/>
      <c r="P217" s="167">
        <v>0</v>
      </c>
      <c r="Q217" s="223"/>
      <c r="R217" s="225"/>
      <c r="S217" s="225"/>
      <c r="T217" s="168"/>
      <c r="U217" s="168"/>
      <c r="V217" s="168"/>
      <c r="W217" s="166"/>
      <c r="X217" s="183">
        <v>0</v>
      </c>
      <c r="Y217" s="169">
        <v>0</v>
      </c>
      <c r="Z217" s="170"/>
      <c r="AB217" s="223"/>
      <c r="AC217" s="183"/>
      <c r="AD217" s="183"/>
      <c r="AE217" s="183"/>
      <c r="AF217" s="183"/>
      <c r="AG217" s="183"/>
      <c r="AH217" s="183"/>
      <c r="AI217" s="183"/>
      <c r="AJ217" s="183"/>
      <c r="AK217" s="226"/>
      <c r="AL217" s="227"/>
      <c r="AM217" s="223">
        <v>0</v>
      </c>
      <c r="AN217" s="225"/>
      <c r="AO217" s="225"/>
      <c r="AP217" s="168"/>
      <c r="AQ217" s="168"/>
      <c r="AR217" s="168"/>
      <c r="AS217" s="166"/>
      <c r="AT217" s="183">
        <v>0</v>
      </c>
      <c r="AU217" s="169">
        <v>0</v>
      </c>
      <c r="AV217" s="173"/>
      <c r="AX217" s="228"/>
      <c r="AY217" s="229"/>
      <c r="AZ217" s="229"/>
      <c r="BA217" s="229"/>
      <c r="BB217" s="229"/>
      <c r="BC217" s="230"/>
      <c r="BE217" s="231"/>
      <c r="BF217" s="183"/>
      <c r="BG217" s="183"/>
      <c r="BH217" s="183"/>
      <c r="BI217" s="183"/>
      <c r="BJ217" s="183"/>
      <c r="BK217" s="183"/>
      <c r="BL217" s="183"/>
      <c r="BM217" s="183"/>
      <c r="BN217" s="226"/>
      <c r="BO217" s="227"/>
      <c r="BP217" s="223"/>
      <c r="BQ217" s="225"/>
      <c r="BR217" s="225"/>
      <c r="BS217" s="168"/>
      <c r="BT217" s="168"/>
      <c r="BU217" s="168"/>
      <c r="BV217" s="166"/>
      <c r="BW217" s="183">
        <v>0</v>
      </c>
      <c r="BX217" s="169">
        <v>0</v>
      </c>
      <c r="BY217" s="184"/>
      <c r="CA217" s="185">
        <v>0</v>
      </c>
      <c r="CB217" s="232">
        <v>0</v>
      </c>
      <c r="CC217" s="187"/>
      <c r="CD217" s="188">
        <v>0</v>
      </c>
      <c r="CE217" s="233">
        <v>0</v>
      </c>
      <c r="CF217" s="190"/>
      <c r="CG217" s="191">
        <v>0</v>
      </c>
      <c r="CH217" s="234">
        <v>0</v>
      </c>
      <c r="CI217" s="190"/>
      <c r="CJ217" s="235">
        <v>0</v>
      </c>
      <c r="CL217" s="236"/>
      <c r="CM217" s="237"/>
      <c r="CN217" s="238"/>
      <c r="CO217">
        <v>0</v>
      </c>
      <c r="CP217" s="239"/>
      <c r="CQ217" s="240"/>
      <c r="CR217" s="240"/>
      <c r="CS217" s="240"/>
      <c r="CT217" s="241"/>
      <c r="CU217" s="242">
        <v>0</v>
      </c>
      <c r="CW217" s="243"/>
      <c r="CX217" s="244">
        <v>0</v>
      </c>
      <c r="CY217" s="202">
        <v>0</v>
      </c>
      <c r="CZ217" s="245">
        <v>0</v>
      </c>
      <c r="DA217" s="204"/>
      <c r="DB217" s="243"/>
      <c r="DC217" s="244">
        <v>0</v>
      </c>
      <c r="DD217" s="202">
        <v>0</v>
      </c>
      <c r="DE217" s="246">
        <v>0</v>
      </c>
      <c r="DF217" s="190"/>
      <c r="DG217" s="243"/>
      <c r="DH217" s="202">
        <v>0</v>
      </c>
      <c r="DI217" s="202">
        <v>0</v>
      </c>
      <c r="DJ217" s="246">
        <v>0</v>
      </c>
      <c r="DK217" s="209"/>
      <c r="DL217" s="247"/>
      <c r="DM217" s="248"/>
      <c r="DN217" s="248"/>
      <c r="DO217" s="249"/>
      <c r="DR217" s="250">
        <v>0</v>
      </c>
      <c r="DS217" s="397">
        <v>0</v>
      </c>
      <c r="DT217" s="397"/>
      <c r="DU217" s="398"/>
      <c r="DV217" s="391"/>
      <c r="DW217" s="253">
        <v>0</v>
      </c>
      <c r="DX217" s="399">
        <v>0</v>
      </c>
      <c r="DY217" s="399"/>
      <c r="DZ217" s="400"/>
      <c r="EA217" s="391"/>
      <c r="EB217" s="401">
        <v>0</v>
      </c>
      <c r="EC217" s="402">
        <v>0</v>
      </c>
      <c r="ED217" s="402"/>
      <c r="EE217" s="403"/>
    </row>
    <row r="218" spans="1:135" x14ac:dyDescent="0.3">
      <c r="A218" s="20">
        <f t="shared" si="4"/>
        <v>70446</v>
      </c>
      <c r="B218" s="21">
        <v>0</v>
      </c>
      <c r="C218" s="21">
        <v>0</v>
      </c>
      <c r="D218" s="21">
        <v>0</v>
      </c>
      <c r="E218" s="458">
        <v>0</v>
      </c>
      <c r="F218" s="223"/>
      <c r="G218" s="183"/>
      <c r="H218" s="183"/>
      <c r="I218" s="183"/>
      <c r="J218" s="183"/>
      <c r="K218" s="183"/>
      <c r="L218" s="183"/>
      <c r="M218" s="183"/>
      <c r="N218" s="183"/>
      <c r="O218" s="224"/>
      <c r="P218" s="167">
        <v>0</v>
      </c>
      <c r="Q218" s="223"/>
      <c r="R218" s="225"/>
      <c r="S218" s="225"/>
      <c r="T218" s="168"/>
      <c r="U218" s="168"/>
      <c r="V218" s="168"/>
      <c r="W218" s="166"/>
      <c r="X218" s="183">
        <v>0</v>
      </c>
      <c r="Y218" s="169">
        <v>0</v>
      </c>
      <c r="Z218" s="170"/>
      <c r="AB218" s="223"/>
      <c r="AC218" s="183"/>
      <c r="AD218" s="183"/>
      <c r="AE218" s="183"/>
      <c r="AF218" s="183"/>
      <c r="AG218" s="183"/>
      <c r="AH218" s="183"/>
      <c r="AI218" s="183"/>
      <c r="AJ218" s="183"/>
      <c r="AK218" s="226"/>
      <c r="AL218" s="227"/>
      <c r="AM218" s="223">
        <v>0</v>
      </c>
      <c r="AN218" s="225"/>
      <c r="AO218" s="225"/>
      <c r="AP218" s="168"/>
      <c r="AQ218" s="168"/>
      <c r="AR218" s="168"/>
      <c r="AS218" s="166"/>
      <c r="AT218" s="183">
        <v>0</v>
      </c>
      <c r="AU218" s="169">
        <v>0</v>
      </c>
      <c r="AV218" s="173"/>
      <c r="AX218" s="228"/>
      <c r="AY218" s="229"/>
      <c r="AZ218" s="229"/>
      <c r="BA218" s="229"/>
      <c r="BB218" s="229"/>
      <c r="BC218" s="230"/>
      <c r="BE218" s="231"/>
      <c r="BF218" s="183"/>
      <c r="BG218" s="183"/>
      <c r="BH218" s="183"/>
      <c r="BI218" s="183"/>
      <c r="BJ218" s="183"/>
      <c r="BK218" s="183"/>
      <c r="BL218" s="183"/>
      <c r="BM218" s="183"/>
      <c r="BN218" s="226"/>
      <c r="BO218" s="227"/>
      <c r="BP218" s="223"/>
      <c r="BQ218" s="225"/>
      <c r="BR218" s="225"/>
      <c r="BS218" s="168"/>
      <c r="BT218" s="168"/>
      <c r="BU218" s="168"/>
      <c r="BV218" s="166"/>
      <c r="BW218" s="183">
        <v>0</v>
      </c>
      <c r="BX218" s="169">
        <v>0</v>
      </c>
      <c r="BY218" s="184"/>
      <c r="CA218" s="185">
        <v>0</v>
      </c>
      <c r="CB218" s="232">
        <v>0</v>
      </c>
      <c r="CC218" s="187"/>
      <c r="CD218" s="188">
        <v>0</v>
      </c>
      <c r="CE218" s="233">
        <v>0</v>
      </c>
      <c r="CF218" s="190"/>
      <c r="CG218" s="191">
        <v>0</v>
      </c>
      <c r="CH218" s="234">
        <v>0</v>
      </c>
      <c r="CI218" s="190"/>
      <c r="CJ218" s="235">
        <v>0</v>
      </c>
      <c r="CL218" s="236"/>
      <c r="CM218" s="237"/>
      <c r="CN218" s="238"/>
      <c r="CO218">
        <v>0</v>
      </c>
      <c r="CP218" s="239"/>
      <c r="CQ218" s="240"/>
      <c r="CR218" s="240"/>
      <c r="CS218" s="240"/>
      <c r="CT218" s="241"/>
      <c r="CU218" s="242">
        <v>0</v>
      </c>
      <c r="CW218" s="243"/>
      <c r="CX218" s="244">
        <v>0</v>
      </c>
      <c r="CY218" s="202">
        <v>0</v>
      </c>
      <c r="CZ218" s="245">
        <v>0</v>
      </c>
      <c r="DA218" s="204"/>
      <c r="DB218" s="243"/>
      <c r="DC218" s="244">
        <v>0</v>
      </c>
      <c r="DD218" s="202">
        <v>0</v>
      </c>
      <c r="DE218" s="246">
        <v>0</v>
      </c>
      <c r="DF218" s="190"/>
      <c r="DG218" s="243"/>
      <c r="DH218" s="202">
        <v>0</v>
      </c>
      <c r="DI218" s="202">
        <v>0</v>
      </c>
      <c r="DJ218" s="246">
        <v>0</v>
      </c>
      <c r="DK218" s="209"/>
      <c r="DL218" s="247"/>
      <c r="DM218" s="248"/>
      <c r="DN218" s="248"/>
      <c r="DO218" s="249"/>
      <c r="DR218" s="250">
        <v>0</v>
      </c>
      <c r="DS218" s="397">
        <v>0</v>
      </c>
      <c r="DT218" s="397"/>
      <c r="DU218" s="398"/>
      <c r="DV218" s="391"/>
      <c r="DW218" s="253">
        <v>0</v>
      </c>
      <c r="DX218" s="399">
        <v>0</v>
      </c>
      <c r="DY218" s="399"/>
      <c r="DZ218" s="400"/>
      <c r="EA218" s="391"/>
      <c r="EB218" s="401">
        <v>0</v>
      </c>
      <c r="EC218" s="402">
        <v>0</v>
      </c>
      <c r="ED218" s="402"/>
      <c r="EE218" s="403"/>
    </row>
    <row r="219" spans="1:135" x14ac:dyDescent="0.3">
      <c r="A219" s="20">
        <f t="shared" si="4"/>
        <v>70447</v>
      </c>
      <c r="B219" s="21">
        <v>0</v>
      </c>
      <c r="C219" s="21">
        <v>0</v>
      </c>
      <c r="D219" s="21">
        <v>0</v>
      </c>
      <c r="E219" s="458">
        <v>0</v>
      </c>
      <c r="F219" s="223"/>
      <c r="G219" s="183"/>
      <c r="H219" s="183"/>
      <c r="I219" s="183"/>
      <c r="J219" s="183"/>
      <c r="K219" s="183"/>
      <c r="L219" s="183"/>
      <c r="M219" s="183"/>
      <c r="N219" s="183"/>
      <c r="O219" s="224"/>
      <c r="P219" s="167">
        <v>0</v>
      </c>
      <c r="Q219" s="223"/>
      <c r="R219" s="225"/>
      <c r="S219" s="225"/>
      <c r="T219" s="168"/>
      <c r="U219" s="168"/>
      <c r="V219" s="168"/>
      <c r="W219" s="166"/>
      <c r="X219" s="183">
        <v>0</v>
      </c>
      <c r="Y219" s="169">
        <v>0</v>
      </c>
      <c r="Z219" s="170"/>
      <c r="AB219" s="223"/>
      <c r="AC219" s="183"/>
      <c r="AD219" s="183"/>
      <c r="AE219" s="183"/>
      <c r="AF219" s="183"/>
      <c r="AG219" s="183"/>
      <c r="AH219" s="183"/>
      <c r="AI219" s="183"/>
      <c r="AJ219" s="183"/>
      <c r="AK219" s="226"/>
      <c r="AL219" s="227"/>
      <c r="AM219" s="223">
        <v>0</v>
      </c>
      <c r="AN219" s="225"/>
      <c r="AO219" s="225"/>
      <c r="AP219" s="168"/>
      <c r="AQ219" s="168"/>
      <c r="AR219" s="168"/>
      <c r="AS219" s="166"/>
      <c r="AT219" s="183">
        <v>0</v>
      </c>
      <c r="AU219" s="169">
        <v>0</v>
      </c>
      <c r="AV219" s="173"/>
      <c r="AX219" s="228"/>
      <c r="AY219" s="229"/>
      <c r="AZ219" s="229"/>
      <c r="BA219" s="229"/>
      <c r="BB219" s="229"/>
      <c r="BC219" s="230"/>
      <c r="BE219" s="231"/>
      <c r="BF219" s="183"/>
      <c r="BG219" s="183"/>
      <c r="BH219" s="183"/>
      <c r="BI219" s="183"/>
      <c r="BJ219" s="183"/>
      <c r="BK219" s="183"/>
      <c r="BL219" s="183"/>
      <c r="BM219" s="183"/>
      <c r="BN219" s="226"/>
      <c r="BO219" s="227"/>
      <c r="BP219" s="223"/>
      <c r="BQ219" s="225"/>
      <c r="BR219" s="225"/>
      <c r="BS219" s="168"/>
      <c r="BT219" s="168"/>
      <c r="BU219" s="168"/>
      <c r="BV219" s="166"/>
      <c r="BW219" s="183">
        <v>0</v>
      </c>
      <c r="BX219" s="169">
        <v>0</v>
      </c>
      <c r="BY219" s="184"/>
      <c r="CA219" s="185">
        <v>0</v>
      </c>
      <c r="CB219" s="232">
        <v>0</v>
      </c>
      <c r="CC219" s="187"/>
      <c r="CD219" s="188">
        <v>0</v>
      </c>
      <c r="CE219" s="233">
        <v>0</v>
      </c>
      <c r="CF219" s="190"/>
      <c r="CG219" s="191">
        <v>0</v>
      </c>
      <c r="CH219" s="234">
        <v>0</v>
      </c>
      <c r="CI219" s="190"/>
      <c r="CJ219" s="235">
        <v>0</v>
      </c>
      <c r="CL219" s="236"/>
      <c r="CM219" s="237"/>
      <c r="CN219" s="238"/>
      <c r="CO219">
        <v>0</v>
      </c>
      <c r="CP219" s="239"/>
      <c r="CQ219" s="240"/>
      <c r="CR219" s="240"/>
      <c r="CS219" s="240"/>
      <c r="CT219" s="241"/>
      <c r="CU219" s="242">
        <v>0</v>
      </c>
      <c r="CW219" s="243"/>
      <c r="CX219" s="244">
        <v>0</v>
      </c>
      <c r="CY219" s="202">
        <v>0</v>
      </c>
      <c r="CZ219" s="245">
        <v>0</v>
      </c>
      <c r="DA219" s="204"/>
      <c r="DB219" s="243"/>
      <c r="DC219" s="244">
        <v>0</v>
      </c>
      <c r="DD219" s="202">
        <v>0</v>
      </c>
      <c r="DE219" s="246">
        <v>0</v>
      </c>
      <c r="DF219" s="190"/>
      <c r="DG219" s="243"/>
      <c r="DH219" s="202">
        <v>0</v>
      </c>
      <c r="DI219" s="202">
        <v>0</v>
      </c>
      <c r="DJ219" s="246">
        <v>0</v>
      </c>
      <c r="DK219" s="209"/>
      <c r="DL219" s="247"/>
      <c r="DM219" s="248"/>
      <c r="DN219" s="248"/>
      <c r="DO219" s="249"/>
      <c r="DR219" s="250">
        <v>0</v>
      </c>
      <c r="DS219" s="397">
        <v>0</v>
      </c>
      <c r="DT219" s="397"/>
      <c r="DU219" s="398"/>
      <c r="DV219" s="391"/>
      <c r="DW219" s="253">
        <v>0</v>
      </c>
      <c r="DX219" s="399">
        <v>0</v>
      </c>
      <c r="DY219" s="399"/>
      <c r="DZ219" s="400"/>
      <c r="EA219" s="391"/>
      <c r="EB219" s="401">
        <v>0</v>
      </c>
      <c r="EC219" s="402">
        <v>0</v>
      </c>
      <c r="ED219" s="402"/>
      <c r="EE219" s="403"/>
    </row>
    <row r="220" spans="1:135" x14ac:dyDescent="0.3">
      <c r="A220" s="20">
        <f t="shared" si="4"/>
        <v>70448</v>
      </c>
      <c r="B220" s="21">
        <v>0</v>
      </c>
      <c r="C220" s="21">
        <v>0</v>
      </c>
      <c r="D220" s="21">
        <v>0</v>
      </c>
      <c r="E220" s="458">
        <v>0</v>
      </c>
      <c r="F220" s="223"/>
      <c r="G220" s="183"/>
      <c r="H220" s="183"/>
      <c r="I220" s="183"/>
      <c r="J220" s="183"/>
      <c r="K220" s="183"/>
      <c r="L220" s="183"/>
      <c r="M220" s="183"/>
      <c r="N220" s="183"/>
      <c r="O220" s="224"/>
      <c r="P220" s="167">
        <v>0</v>
      </c>
      <c r="Q220" s="223"/>
      <c r="R220" s="225"/>
      <c r="S220" s="225"/>
      <c r="T220" s="168"/>
      <c r="U220" s="168"/>
      <c r="V220" s="168"/>
      <c r="W220" s="166"/>
      <c r="X220" s="183">
        <v>0</v>
      </c>
      <c r="Y220" s="169">
        <v>0</v>
      </c>
      <c r="Z220" s="170"/>
      <c r="AB220" s="223"/>
      <c r="AC220" s="183"/>
      <c r="AD220" s="183"/>
      <c r="AE220" s="183"/>
      <c r="AF220" s="183"/>
      <c r="AG220" s="183"/>
      <c r="AH220" s="183"/>
      <c r="AI220" s="183"/>
      <c r="AJ220" s="183"/>
      <c r="AK220" s="226"/>
      <c r="AL220" s="227"/>
      <c r="AM220" s="223">
        <v>0</v>
      </c>
      <c r="AN220" s="225"/>
      <c r="AO220" s="225"/>
      <c r="AP220" s="168"/>
      <c r="AQ220" s="168"/>
      <c r="AR220" s="168"/>
      <c r="AS220" s="166"/>
      <c r="AT220" s="183">
        <v>0</v>
      </c>
      <c r="AU220" s="169">
        <v>0</v>
      </c>
      <c r="AV220" s="173"/>
      <c r="AX220" s="228"/>
      <c r="AY220" s="229"/>
      <c r="AZ220" s="229"/>
      <c r="BA220" s="229"/>
      <c r="BB220" s="229"/>
      <c r="BC220" s="230"/>
      <c r="BE220" s="231"/>
      <c r="BF220" s="183"/>
      <c r="BG220" s="183"/>
      <c r="BH220" s="183"/>
      <c r="BI220" s="183"/>
      <c r="BJ220" s="183"/>
      <c r="BK220" s="183"/>
      <c r="BL220" s="183"/>
      <c r="BM220" s="183"/>
      <c r="BN220" s="226"/>
      <c r="BO220" s="227"/>
      <c r="BP220" s="223"/>
      <c r="BQ220" s="225"/>
      <c r="BR220" s="225"/>
      <c r="BS220" s="168"/>
      <c r="BT220" s="168"/>
      <c r="BU220" s="168"/>
      <c r="BV220" s="166"/>
      <c r="BW220" s="183">
        <v>0</v>
      </c>
      <c r="BX220" s="169">
        <v>0</v>
      </c>
      <c r="BY220" s="184"/>
      <c r="CA220" s="185">
        <v>0</v>
      </c>
      <c r="CB220" s="232">
        <v>0</v>
      </c>
      <c r="CC220" s="187"/>
      <c r="CD220" s="188">
        <v>0</v>
      </c>
      <c r="CE220" s="233">
        <v>0</v>
      </c>
      <c r="CF220" s="190"/>
      <c r="CG220" s="191">
        <v>0</v>
      </c>
      <c r="CH220" s="234">
        <v>0</v>
      </c>
      <c r="CI220" s="190"/>
      <c r="CJ220" s="235">
        <v>0</v>
      </c>
      <c r="CL220" s="236"/>
      <c r="CM220" s="237"/>
      <c r="CN220" s="238"/>
      <c r="CO220">
        <v>0</v>
      </c>
      <c r="CP220" s="239"/>
      <c r="CQ220" s="240"/>
      <c r="CR220" s="240"/>
      <c r="CS220" s="240"/>
      <c r="CT220" s="241"/>
      <c r="CU220" s="242">
        <v>0</v>
      </c>
      <c r="CW220" s="243"/>
      <c r="CX220" s="244">
        <v>0</v>
      </c>
      <c r="CY220" s="202">
        <v>0</v>
      </c>
      <c r="CZ220" s="245">
        <v>0</v>
      </c>
      <c r="DA220" s="204"/>
      <c r="DB220" s="243"/>
      <c r="DC220" s="244">
        <v>0</v>
      </c>
      <c r="DD220" s="202">
        <v>0</v>
      </c>
      <c r="DE220" s="246">
        <v>0</v>
      </c>
      <c r="DF220" s="190"/>
      <c r="DG220" s="243"/>
      <c r="DH220" s="202">
        <v>0</v>
      </c>
      <c r="DI220" s="202">
        <v>0</v>
      </c>
      <c r="DJ220" s="246">
        <v>0</v>
      </c>
      <c r="DK220" s="209"/>
      <c r="DL220" s="247"/>
      <c r="DM220" s="248"/>
      <c r="DN220" s="248"/>
      <c r="DO220" s="249"/>
      <c r="DR220" s="250">
        <v>0</v>
      </c>
      <c r="DS220" s="397">
        <v>0</v>
      </c>
      <c r="DT220" s="397"/>
      <c r="DU220" s="398"/>
      <c r="DV220" s="391"/>
      <c r="DW220" s="253">
        <v>0</v>
      </c>
      <c r="DX220" s="399">
        <v>0</v>
      </c>
      <c r="DY220" s="399"/>
      <c r="DZ220" s="400"/>
      <c r="EA220" s="391"/>
      <c r="EB220" s="401">
        <v>0</v>
      </c>
      <c r="EC220" s="402">
        <v>0</v>
      </c>
      <c r="ED220" s="402"/>
      <c r="EE220" s="403"/>
    </row>
    <row r="221" spans="1:135" ht="15" customHeight="1" x14ac:dyDescent="0.3">
      <c r="A221" s="20">
        <f t="shared" si="4"/>
        <v>70449</v>
      </c>
      <c r="B221" s="21">
        <v>0</v>
      </c>
      <c r="C221" s="21">
        <v>0</v>
      </c>
      <c r="D221" s="21">
        <v>0</v>
      </c>
      <c r="E221" s="458">
        <v>0</v>
      </c>
      <c r="F221" s="223"/>
      <c r="G221" s="183"/>
      <c r="H221" s="183"/>
      <c r="I221" s="183"/>
      <c r="J221" s="183"/>
      <c r="K221" s="183"/>
      <c r="L221" s="183"/>
      <c r="M221" s="183"/>
      <c r="N221" s="183"/>
      <c r="O221" s="224"/>
      <c r="P221" s="167">
        <v>0</v>
      </c>
      <c r="Q221" s="223"/>
      <c r="R221" s="225"/>
      <c r="S221" s="225"/>
      <c r="T221" s="168"/>
      <c r="U221" s="168"/>
      <c r="V221" s="168"/>
      <c r="W221" s="166"/>
      <c r="X221" s="183">
        <v>0</v>
      </c>
      <c r="Y221" s="169">
        <v>0</v>
      </c>
      <c r="Z221" s="170"/>
      <c r="AB221" s="223"/>
      <c r="AC221" s="183"/>
      <c r="AD221" s="183"/>
      <c r="AE221" s="183"/>
      <c r="AF221" s="183"/>
      <c r="AG221" s="183"/>
      <c r="AH221" s="183"/>
      <c r="AI221" s="183"/>
      <c r="AJ221" s="183"/>
      <c r="AK221" s="226"/>
      <c r="AL221" s="227"/>
      <c r="AM221" s="223">
        <v>0</v>
      </c>
      <c r="AN221" s="225"/>
      <c r="AO221" s="225"/>
      <c r="AP221" s="168"/>
      <c r="AQ221" s="168"/>
      <c r="AR221" s="168"/>
      <c r="AS221" s="166"/>
      <c r="AT221" s="183">
        <v>0</v>
      </c>
      <c r="AU221" s="169">
        <v>0</v>
      </c>
      <c r="AV221" s="173"/>
      <c r="AX221" s="228"/>
      <c r="AY221" s="229"/>
      <c r="AZ221" s="229"/>
      <c r="BA221" s="229"/>
      <c r="BB221" s="229"/>
      <c r="BC221" s="230"/>
      <c r="BE221" s="231"/>
      <c r="BF221" s="183"/>
      <c r="BG221" s="183"/>
      <c r="BH221" s="183"/>
      <c r="BI221" s="183"/>
      <c r="BJ221" s="183"/>
      <c r="BK221" s="183"/>
      <c r="BL221" s="183"/>
      <c r="BM221" s="183"/>
      <c r="BN221" s="226"/>
      <c r="BO221" s="227"/>
      <c r="BP221" s="223"/>
      <c r="BQ221" s="225"/>
      <c r="BR221" s="225"/>
      <c r="BS221" s="168"/>
      <c r="BT221" s="168"/>
      <c r="BU221" s="168"/>
      <c r="BV221" s="166"/>
      <c r="BW221" s="183">
        <v>0</v>
      </c>
      <c r="BX221" s="169">
        <v>0</v>
      </c>
      <c r="BY221" s="184"/>
      <c r="CA221" s="185">
        <v>0</v>
      </c>
      <c r="CB221" s="232">
        <v>0</v>
      </c>
      <c r="CC221" s="187"/>
      <c r="CD221" s="188">
        <v>0</v>
      </c>
      <c r="CE221" s="233">
        <v>0</v>
      </c>
      <c r="CF221" s="190"/>
      <c r="CG221" s="191">
        <v>0</v>
      </c>
      <c r="CH221" s="234">
        <v>0</v>
      </c>
      <c r="CI221" s="190"/>
      <c r="CJ221" s="235">
        <v>0</v>
      </c>
      <c r="CL221" s="236"/>
      <c r="CM221" s="237"/>
      <c r="CN221" s="238"/>
      <c r="CO221">
        <v>0</v>
      </c>
      <c r="CP221" s="239"/>
      <c r="CQ221" s="240"/>
      <c r="CR221" s="240"/>
      <c r="CS221" s="240"/>
      <c r="CT221" s="241"/>
      <c r="CU221" s="242">
        <v>0</v>
      </c>
      <c r="CW221" s="243"/>
      <c r="CX221" s="244">
        <v>0</v>
      </c>
      <c r="CY221" s="202">
        <v>0</v>
      </c>
      <c r="CZ221" s="245">
        <v>0</v>
      </c>
      <c r="DA221" s="204"/>
      <c r="DB221" s="243"/>
      <c r="DC221" s="244">
        <v>0</v>
      </c>
      <c r="DD221" s="202">
        <v>0</v>
      </c>
      <c r="DE221" s="246">
        <v>0</v>
      </c>
      <c r="DF221" s="190"/>
      <c r="DG221" s="243"/>
      <c r="DH221" s="202">
        <v>0</v>
      </c>
      <c r="DI221" s="202">
        <v>0</v>
      </c>
      <c r="DJ221" s="246">
        <v>0</v>
      </c>
      <c r="DK221" s="209"/>
      <c r="DL221" s="247"/>
      <c r="DM221" s="248"/>
      <c r="DN221" s="248"/>
      <c r="DO221" s="249"/>
      <c r="DR221" s="250">
        <v>0</v>
      </c>
      <c r="DS221" s="397">
        <v>0</v>
      </c>
      <c r="DT221" s="397"/>
      <c r="DU221" s="398"/>
      <c r="DV221" s="391"/>
      <c r="DW221" s="253">
        <v>0</v>
      </c>
      <c r="DX221" s="399">
        <v>0</v>
      </c>
      <c r="DY221" s="399"/>
      <c r="DZ221" s="400"/>
      <c r="EA221" s="391"/>
      <c r="EB221" s="401">
        <v>0</v>
      </c>
      <c r="EC221" s="402">
        <v>0</v>
      </c>
      <c r="ED221" s="402"/>
      <c r="EE221" s="403"/>
    </row>
    <row r="222" spans="1:135" ht="15" customHeight="1" thickBot="1" x14ac:dyDescent="0.35">
      <c r="A222" s="20">
        <f t="shared" si="4"/>
        <v>70450</v>
      </c>
      <c r="B222" s="21">
        <v>0</v>
      </c>
      <c r="C222" s="21">
        <v>0</v>
      </c>
      <c r="D222" s="21">
        <v>0</v>
      </c>
      <c r="E222" s="458">
        <v>0</v>
      </c>
      <c r="F222" s="277"/>
      <c r="G222" s="278"/>
      <c r="H222" s="278"/>
      <c r="I222" s="278"/>
      <c r="J222" s="278"/>
      <c r="K222" s="278"/>
      <c r="L222" s="278"/>
      <c r="M222" s="278"/>
      <c r="N222" s="278"/>
      <c r="O222" s="279"/>
      <c r="P222" s="167">
        <v>0</v>
      </c>
      <c r="Q222" s="277"/>
      <c r="R222" s="280"/>
      <c r="S222" s="280"/>
      <c r="T222" s="281"/>
      <c r="U222" s="281"/>
      <c r="V222" s="281"/>
      <c r="W222" s="282"/>
      <c r="X222" s="278">
        <v>0</v>
      </c>
      <c r="Y222" s="283">
        <v>0</v>
      </c>
      <c r="Z222" s="284"/>
      <c r="AB222" s="277"/>
      <c r="AC222" s="278"/>
      <c r="AD222" s="278"/>
      <c r="AE222" s="278"/>
      <c r="AF222" s="278"/>
      <c r="AG222" s="278"/>
      <c r="AH222" s="278"/>
      <c r="AI222" s="278"/>
      <c r="AJ222" s="278"/>
      <c r="AK222" s="285"/>
      <c r="AL222" s="286"/>
      <c r="AM222" s="223">
        <v>0</v>
      </c>
      <c r="AN222" s="280"/>
      <c r="AO222" s="280"/>
      <c r="AP222" s="281"/>
      <c r="AQ222" s="281"/>
      <c r="AR222" s="281"/>
      <c r="AS222" s="282"/>
      <c r="AT222" s="183">
        <v>0</v>
      </c>
      <c r="AU222" s="169">
        <v>0</v>
      </c>
      <c r="AV222" s="287"/>
      <c r="AX222" s="288"/>
      <c r="AY222" s="289"/>
      <c r="AZ222" s="289"/>
      <c r="BA222" s="289"/>
      <c r="BB222" s="289"/>
      <c r="BC222" s="290"/>
      <c r="BE222" s="291"/>
      <c r="BF222" s="292"/>
      <c r="BG222" s="292"/>
      <c r="BH222" s="292"/>
      <c r="BI222" s="292"/>
      <c r="BJ222" s="292"/>
      <c r="BK222" s="292"/>
      <c r="BL222" s="292"/>
      <c r="BM222" s="292"/>
      <c r="BN222" s="293"/>
      <c r="BO222" s="294"/>
      <c r="BP222" s="295"/>
      <c r="BQ222" s="296"/>
      <c r="BR222" s="296"/>
      <c r="BS222" s="297"/>
      <c r="BT222" s="297"/>
      <c r="BU222" s="297"/>
      <c r="BV222" s="298"/>
      <c r="BW222" s="292">
        <v>0</v>
      </c>
      <c r="BX222" s="299">
        <v>0</v>
      </c>
      <c r="BY222" s="300"/>
      <c r="CA222" s="301">
        <v>0</v>
      </c>
      <c r="CB222" s="302">
        <v>0</v>
      </c>
      <c r="CC222" s="187"/>
      <c r="CD222" s="303">
        <v>0</v>
      </c>
      <c r="CE222" s="304">
        <v>0</v>
      </c>
      <c r="CF222" s="190"/>
      <c r="CG222" s="305">
        <v>0</v>
      </c>
      <c r="CH222" s="306">
        <v>0</v>
      </c>
      <c r="CI222" s="190"/>
      <c r="CJ222" s="307">
        <v>0</v>
      </c>
      <c r="CL222" s="236"/>
      <c r="CM222" s="237"/>
      <c r="CN222" s="238"/>
      <c r="CO222">
        <v>0</v>
      </c>
      <c r="CP222" s="308"/>
      <c r="CQ222" s="309"/>
      <c r="CR222" s="309"/>
      <c r="CS222" s="309"/>
      <c r="CT222" s="310"/>
      <c r="CU222" s="311">
        <v>0</v>
      </c>
      <c r="CW222" s="404"/>
      <c r="CX222" s="244">
        <v>0</v>
      </c>
      <c r="CY222" s="202">
        <v>0</v>
      </c>
      <c r="CZ222" s="315">
        <v>0</v>
      </c>
      <c r="DA222" s="204"/>
      <c r="DB222" s="312"/>
      <c r="DC222" s="313">
        <v>0</v>
      </c>
      <c r="DD222" s="314">
        <v>0</v>
      </c>
      <c r="DE222" s="316">
        <v>0</v>
      </c>
      <c r="DF222" s="190"/>
      <c r="DG222" s="312"/>
      <c r="DH222" s="202">
        <v>0</v>
      </c>
      <c r="DI222" s="314">
        <v>0</v>
      </c>
      <c r="DJ222" s="316">
        <v>0</v>
      </c>
      <c r="DK222" s="209"/>
      <c r="DL222" s="317"/>
      <c r="DM222" s="318"/>
      <c r="DN222" s="318"/>
      <c r="DO222" s="319"/>
      <c r="DR222" s="405">
        <v>0</v>
      </c>
      <c r="DS222" s="406">
        <v>0</v>
      </c>
      <c r="DT222" s="406"/>
      <c r="DU222" s="407"/>
      <c r="DV222" s="408"/>
      <c r="DW222" s="322">
        <v>0</v>
      </c>
      <c r="DX222" s="409">
        <v>0</v>
      </c>
      <c r="DY222" s="409"/>
      <c r="DZ222" s="410"/>
      <c r="EA222" s="408"/>
      <c r="EB222" s="411">
        <v>0</v>
      </c>
      <c r="EC222" s="412">
        <v>0</v>
      </c>
      <c r="ED222" s="412"/>
      <c r="EE222" s="413"/>
    </row>
    <row r="223" spans="1:135" ht="15" customHeight="1" thickTop="1" thickBot="1" x14ac:dyDescent="0.35">
      <c r="A223" s="459" t="s">
        <v>182</v>
      </c>
      <c r="B223" s="460">
        <v>43650</v>
      </c>
      <c r="C223" s="461"/>
      <c r="D223" s="461"/>
      <c r="E223" s="461"/>
      <c r="F223" s="327" t="s">
        <v>431</v>
      </c>
      <c r="G223" s="327" t="s">
        <v>484</v>
      </c>
      <c r="H223" s="327" t="s">
        <v>485</v>
      </c>
      <c r="I223" s="327" t="s">
        <v>486</v>
      </c>
      <c r="J223" s="327"/>
      <c r="K223" s="327"/>
      <c r="L223" s="327"/>
      <c r="M223" s="327"/>
      <c r="N223" s="327"/>
      <c r="O223" s="327"/>
      <c r="P223" s="329" t="s">
        <v>258</v>
      </c>
      <c r="Q223" s="330" t="s">
        <v>455</v>
      </c>
      <c r="R223" s="330" t="s">
        <v>451</v>
      </c>
      <c r="S223" s="330" t="s">
        <v>471</v>
      </c>
      <c r="T223" s="330"/>
      <c r="U223" s="330"/>
      <c r="V223" s="330"/>
      <c r="W223" s="330"/>
      <c r="X223" s="332" t="s">
        <v>259</v>
      </c>
      <c r="Y223" s="332" t="s">
        <v>260</v>
      </c>
      <c r="Z223" s="332" t="s">
        <v>261</v>
      </c>
      <c r="AA223" s="334"/>
      <c r="AB223" s="335" t="s">
        <v>456</v>
      </c>
      <c r="AC223" s="414" t="s">
        <v>457</v>
      </c>
      <c r="AD223" s="414"/>
      <c r="AE223" s="414"/>
      <c r="AF223" s="414"/>
      <c r="AG223" s="414"/>
      <c r="AH223" s="414"/>
      <c r="AI223" s="414"/>
      <c r="AJ223" s="414"/>
      <c r="AK223" s="414"/>
      <c r="AL223" s="327"/>
      <c r="AM223" s="333" t="s">
        <v>487</v>
      </c>
      <c r="AN223" s="330"/>
      <c r="AO223" s="330"/>
      <c r="AP223" s="330"/>
      <c r="AQ223" s="330"/>
      <c r="AR223" s="330"/>
      <c r="AS223" s="330"/>
      <c r="AT223" s="338" t="s">
        <v>259</v>
      </c>
      <c r="AU223" s="338" t="s">
        <v>260</v>
      </c>
      <c r="AV223" s="340" t="s">
        <v>261</v>
      </c>
      <c r="AX223" s="341">
        <v>0</v>
      </c>
      <c r="AY223" s="342">
        <v>0</v>
      </c>
      <c r="AZ223" s="342">
        <v>0</v>
      </c>
      <c r="BA223" s="342">
        <v>0</v>
      </c>
      <c r="BB223" s="342">
        <v>0</v>
      </c>
      <c r="BC223" s="343">
        <v>0</v>
      </c>
      <c r="BD223" s="334"/>
      <c r="BE223" s="335" t="s">
        <v>456</v>
      </c>
      <c r="BF223" s="344" t="s">
        <v>458</v>
      </c>
      <c r="BG223" s="344"/>
      <c r="BH223" s="344"/>
      <c r="BI223" s="344"/>
      <c r="BJ223" s="344"/>
      <c r="BK223" s="344"/>
      <c r="BL223" s="344"/>
      <c r="BM223" s="344"/>
      <c r="BN223" s="344"/>
      <c r="BO223" s="344"/>
      <c r="BP223" s="345" t="s">
        <v>459</v>
      </c>
      <c r="BQ223" s="346"/>
      <c r="BR223" s="346"/>
      <c r="BS223" s="346"/>
      <c r="BT223" s="346"/>
      <c r="BU223" s="346"/>
      <c r="BV223" s="346"/>
      <c r="BW223" s="347" t="s">
        <v>259</v>
      </c>
      <c r="BX223" s="347" t="s">
        <v>260</v>
      </c>
      <c r="BY223" s="347" t="s">
        <v>261</v>
      </c>
      <c r="CA223" s="348" t="s">
        <v>262</v>
      </c>
      <c r="CB223" s="415">
        <v>0</v>
      </c>
      <c r="CC223" s="416"/>
      <c r="CD223" s="417" t="s">
        <v>262</v>
      </c>
      <c r="CE223" s="418">
        <v>36</v>
      </c>
      <c r="CF223" s="416"/>
      <c r="CG223" s="417" t="s">
        <v>262</v>
      </c>
      <c r="CH223" s="418">
        <v>0</v>
      </c>
      <c r="CI223" s="350"/>
      <c r="CJ223" s="352">
        <v>35</v>
      </c>
      <c r="CL223" s="353"/>
      <c r="CM223" s="354"/>
      <c r="CN223" s="355"/>
      <c r="CO223">
        <v>0</v>
      </c>
      <c r="CP223" s="356"/>
      <c r="CQ223" s="357"/>
      <c r="CR223" s="357"/>
      <c r="CS223" s="357"/>
      <c r="CT223" s="357"/>
      <c r="CU223" s="358"/>
      <c r="CW223" s="359"/>
      <c r="CX223" s="648" t="s">
        <v>263</v>
      </c>
      <c r="CY223" s="648"/>
      <c r="CZ223" s="360">
        <v>0</v>
      </c>
      <c r="DA223" s="361"/>
      <c r="DB223" s="362"/>
      <c r="DC223" s="649" t="s">
        <v>263</v>
      </c>
      <c r="DD223" s="649"/>
      <c r="DE223" s="363">
        <v>0</v>
      </c>
      <c r="DF223" s="364"/>
      <c r="DG223" s="362"/>
      <c r="DH223" s="649" t="s">
        <v>263</v>
      </c>
      <c r="DI223" s="649"/>
      <c r="DJ223" s="363">
        <v>0</v>
      </c>
      <c r="DK223" s="365"/>
      <c r="DL223" s="366"/>
      <c r="DM223" s="367"/>
      <c r="DN223" s="367"/>
      <c r="DO223" s="368"/>
      <c r="DR223" s="369">
        <v>39</v>
      </c>
      <c r="DS223" s="370">
        <v>39</v>
      </c>
      <c r="DT223" s="370">
        <v>0</v>
      </c>
      <c r="DU223" s="371">
        <v>0</v>
      </c>
      <c r="DV223" s="72"/>
      <c r="DW223" s="372">
        <v>39</v>
      </c>
      <c r="DX223" s="373">
        <v>39</v>
      </c>
      <c r="DY223" s="373">
        <v>0</v>
      </c>
      <c r="DZ223" s="374">
        <v>0</v>
      </c>
      <c r="EA223" s="72"/>
      <c r="EB223" s="375">
        <v>39</v>
      </c>
      <c r="EC223" s="376">
        <v>39</v>
      </c>
      <c r="ED223" s="376">
        <v>0</v>
      </c>
      <c r="EE223" s="377">
        <v>0</v>
      </c>
    </row>
    <row r="224" spans="1:135" ht="16.8" thickTop="1" thickBot="1" x14ac:dyDescent="0.35">
      <c r="A224" t="s">
        <v>306</v>
      </c>
      <c r="F224" s="378"/>
      <c r="G224" s="378"/>
      <c r="H224" s="378"/>
      <c r="I224" s="378"/>
      <c r="J224" s="378"/>
      <c r="K224" s="378"/>
      <c r="L224" s="378"/>
      <c r="M224" s="378"/>
      <c r="N224" s="378"/>
      <c r="O224" s="378"/>
      <c r="Q224" s="378"/>
      <c r="R224" s="378"/>
      <c r="AB224" s="378"/>
      <c r="AC224" s="378"/>
      <c r="AD224" s="378"/>
      <c r="AE224" s="378"/>
      <c r="AF224" s="378"/>
      <c r="AG224" s="378"/>
      <c r="AH224" s="378"/>
      <c r="AI224" s="378"/>
      <c r="AJ224" s="378"/>
      <c r="AK224" s="378"/>
      <c r="AM224" s="378"/>
      <c r="AN224" s="378"/>
      <c r="BE224" s="378"/>
      <c r="BF224" s="378"/>
      <c r="BG224" s="378"/>
      <c r="BH224" s="378"/>
      <c r="BI224" s="378"/>
      <c r="BJ224" s="378"/>
      <c r="BK224" s="378"/>
      <c r="BL224" s="378"/>
      <c r="BM224" s="378"/>
      <c r="BN224" s="378"/>
      <c r="BP224" s="378"/>
      <c r="BQ224" s="378"/>
      <c r="DR224" s="379"/>
      <c r="DS224" s="379"/>
      <c r="DT224" s="379"/>
      <c r="DU224" s="379"/>
      <c r="DV224" s="379"/>
      <c r="DW224" s="379"/>
      <c r="DX224" s="379"/>
      <c r="DY224" s="379"/>
      <c r="DZ224" s="379"/>
      <c r="EA224" s="379"/>
      <c r="EB224" s="379"/>
      <c r="EC224" s="379"/>
      <c r="ED224" s="379"/>
      <c r="EE224" s="379"/>
    </row>
    <row r="225" spans="1:135" ht="19.2" thickTop="1" thickBot="1" x14ac:dyDescent="0.35">
      <c r="A225" s="41" t="str">
        <f>+A169</f>
        <v>I.E LUIS LOPEZ DE MESA</v>
      </c>
      <c r="B225" s="438"/>
      <c r="C225" s="438"/>
      <c r="D225" s="439">
        <v>43606</v>
      </c>
      <c r="E225" s="440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3"/>
      <c r="R225" s="43"/>
      <c r="S225" s="44" t="s">
        <v>416</v>
      </c>
      <c r="T225" s="43"/>
      <c r="U225" s="43"/>
      <c r="V225" s="43"/>
      <c r="W225" s="45"/>
      <c r="X225" s="42"/>
      <c r="Y225" s="42"/>
      <c r="Z225" s="46"/>
      <c r="AA225" s="47"/>
      <c r="AB225" s="48"/>
      <c r="AC225" s="49"/>
      <c r="AD225" s="49"/>
      <c r="AE225" s="49"/>
      <c r="AF225" s="49"/>
      <c r="AG225" s="49"/>
      <c r="AH225" s="49"/>
      <c r="AI225" s="49"/>
      <c r="AJ225" s="49"/>
      <c r="AK225" s="49"/>
      <c r="AL225" s="49"/>
      <c r="AM225" s="583" t="s">
        <v>0</v>
      </c>
      <c r="AN225" s="584"/>
      <c r="AO225" s="584"/>
      <c r="AP225" s="584"/>
      <c r="AQ225" s="584"/>
      <c r="AR225" s="584"/>
      <c r="AS225" s="51"/>
      <c r="AT225" s="49"/>
      <c r="AU225" s="49"/>
      <c r="AV225" s="52"/>
      <c r="AW225" s="47"/>
      <c r="AX225" s="53"/>
      <c r="AY225" s="53"/>
      <c r="AZ225" s="53"/>
      <c r="BA225" s="53"/>
      <c r="BB225" s="53"/>
      <c r="BC225" s="53"/>
      <c r="BD225" s="47"/>
      <c r="BE225" s="54"/>
      <c r="BF225" s="55"/>
      <c r="BG225" s="55"/>
      <c r="BH225" s="55"/>
      <c r="BI225" s="55"/>
      <c r="BJ225" s="55"/>
      <c r="BK225" s="55"/>
      <c r="BL225" s="55"/>
      <c r="BM225" s="55"/>
      <c r="BN225" s="55"/>
      <c r="BO225" s="55"/>
      <c r="BP225" s="585" t="s">
        <v>1</v>
      </c>
      <c r="BQ225" s="585"/>
      <c r="BR225" s="585"/>
      <c r="BS225" s="585"/>
      <c r="BT225" s="585"/>
      <c r="BU225" s="56"/>
      <c r="BV225" s="57"/>
      <c r="BW225" s="55"/>
      <c r="BX225" s="55"/>
      <c r="BY225" s="58"/>
      <c r="BZ225" s="47"/>
      <c r="CA225" s="586" t="s">
        <v>231</v>
      </c>
      <c r="CB225" s="587"/>
      <c r="CC225" s="587"/>
      <c r="CD225" s="587"/>
      <c r="CE225" s="587"/>
      <c r="CF225" s="587"/>
      <c r="CG225" s="587"/>
      <c r="CH225" s="587"/>
      <c r="CI225" s="587"/>
      <c r="CJ225" s="588"/>
      <c r="CK225" s="47"/>
      <c r="CL225" s="47"/>
      <c r="CM225" s="47"/>
      <c r="CN225" s="47"/>
      <c r="CO225" s="47"/>
      <c r="CP225" s="589" t="s">
        <v>2</v>
      </c>
      <c r="CQ225" s="590"/>
      <c r="CR225" s="590"/>
      <c r="CS225" s="590"/>
      <c r="CT225" s="590"/>
      <c r="CU225" s="591"/>
      <c r="CV225" s="47"/>
      <c r="CW225" s="592" t="s">
        <v>232</v>
      </c>
      <c r="CX225" s="593"/>
      <c r="CY225" s="593"/>
      <c r="CZ225" s="593"/>
      <c r="DA225" s="593"/>
      <c r="DB225" s="593"/>
      <c r="DC225" s="593"/>
      <c r="DD225" s="593"/>
      <c r="DE225" s="593"/>
      <c r="DF225" s="593"/>
      <c r="DG225" s="593"/>
      <c r="DH225" s="593"/>
      <c r="DI225" s="593"/>
      <c r="DJ225" s="593"/>
      <c r="DK225" s="593"/>
      <c r="DL225" s="593"/>
      <c r="DM225" s="593"/>
      <c r="DN225" s="593"/>
      <c r="DO225" s="594"/>
      <c r="DP225" s="47"/>
      <c r="DQ225" s="47"/>
      <c r="DR225" s="550" t="s">
        <v>3</v>
      </c>
      <c r="DS225" s="551"/>
      <c r="DT225" s="551"/>
      <c r="DU225" s="551"/>
      <c r="DV225" s="551"/>
      <c r="DW225" s="551"/>
      <c r="DX225" s="551"/>
      <c r="DY225" s="551"/>
      <c r="DZ225" s="551"/>
      <c r="EA225" s="551"/>
      <c r="EB225" s="551"/>
      <c r="EC225" s="551"/>
      <c r="ED225" s="551"/>
      <c r="EE225" s="552"/>
    </row>
    <row r="226" spans="1:135" ht="16.8" customHeight="1" thickTop="1" thickBot="1" x14ac:dyDescent="0.35">
      <c r="A226" s="441" t="str">
        <f>+A170</f>
        <v>año</v>
      </c>
      <c r="B226" s="442">
        <v>2019</v>
      </c>
      <c r="C226" s="443" t="s">
        <v>4</v>
      </c>
      <c r="D226" s="19" t="s">
        <v>416</v>
      </c>
      <c r="E226" s="444"/>
      <c r="F226" s="553" t="s">
        <v>6</v>
      </c>
      <c r="G226" s="553"/>
      <c r="H226" s="553"/>
      <c r="I226" s="553"/>
      <c r="J226" s="553"/>
      <c r="K226" s="553"/>
      <c r="L226" s="553"/>
      <c r="M226" s="553"/>
      <c r="N226" s="553"/>
      <c r="O226" s="553"/>
      <c r="P226" s="59">
        <v>5</v>
      </c>
      <c r="Q226" s="554" t="s">
        <v>7</v>
      </c>
      <c r="R226" s="555"/>
      <c r="S226" s="555"/>
      <c r="T226" s="555"/>
      <c r="U226" s="555"/>
      <c r="V226" s="555"/>
      <c r="W226" s="60">
        <v>1</v>
      </c>
      <c r="X226" s="556" t="s">
        <v>8</v>
      </c>
      <c r="Y226" s="557"/>
      <c r="Z226" s="558"/>
      <c r="AA226" s="47"/>
      <c r="AB226" s="559" t="s">
        <v>6</v>
      </c>
      <c r="AC226" s="560"/>
      <c r="AD226" s="560"/>
      <c r="AE226" s="560"/>
      <c r="AF226" s="560"/>
      <c r="AG226" s="560"/>
      <c r="AH226" s="560"/>
      <c r="AI226" s="560"/>
      <c r="AJ226" s="560"/>
      <c r="AK226" s="560"/>
      <c r="AL226" s="61">
        <v>1</v>
      </c>
      <c r="AM226" s="561" t="s">
        <v>7</v>
      </c>
      <c r="AN226" s="562"/>
      <c r="AO226" s="562"/>
      <c r="AP226" s="562"/>
      <c r="AQ226" s="562"/>
      <c r="AR226" s="562"/>
      <c r="AS226" s="62">
        <v>1</v>
      </c>
      <c r="AT226" s="563" t="s">
        <v>8</v>
      </c>
      <c r="AU226" s="564"/>
      <c r="AV226" s="565"/>
      <c r="AW226" s="47"/>
      <c r="AX226" s="566" t="s">
        <v>233</v>
      </c>
      <c r="AY226" s="567"/>
      <c r="AZ226" s="567"/>
      <c r="BA226" s="567"/>
      <c r="BB226" s="568"/>
      <c r="BC226" s="63">
        <v>1</v>
      </c>
      <c r="BD226" s="47"/>
      <c r="BE226" s="569" t="s">
        <v>6</v>
      </c>
      <c r="BF226" s="570"/>
      <c r="BG226" s="570"/>
      <c r="BH226" s="570"/>
      <c r="BI226" s="570"/>
      <c r="BJ226" s="570"/>
      <c r="BK226" s="570"/>
      <c r="BL226" s="570"/>
      <c r="BM226" s="570"/>
      <c r="BN226" s="570"/>
      <c r="BO226" s="64">
        <v>1</v>
      </c>
      <c r="BP226" s="571" t="s">
        <v>7</v>
      </c>
      <c r="BQ226" s="572"/>
      <c r="BR226" s="572"/>
      <c r="BS226" s="572"/>
      <c r="BT226" s="572"/>
      <c r="BU226" s="572"/>
      <c r="BV226" s="65">
        <v>1</v>
      </c>
      <c r="BW226" s="573" t="s">
        <v>8</v>
      </c>
      <c r="BX226" s="574"/>
      <c r="BY226" s="575"/>
      <c r="BZ226" s="47"/>
      <c r="CA226" s="576" t="s">
        <v>234</v>
      </c>
      <c r="CB226" s="577"/>
      <c r="CC226" s="66"/>
      <c r="CD226" s="640" t="s">
        <v>235</v>
      </c>
      <c r="CE226" s="641"/>
      <c r="CF226" s="66"/>
      <c r="CG226" s="642" t="s">
        <v>236</v>
      </c>
      <c r="CH226" s="643"/>
      <c r="CI226" s="66"/>
      <c r="CJ226" s="578" t="s">
        <v>237</v>
      </c>
      <c r="CK226" s="47"/>
      <c r="CL226" s="580" t="s">
        <v>464</v>
      </c>
      <c r="CM226" s="581"/>
      <c r="CN226" s="582"/>
      <c r="CO226" s="47" t="s">
        <v>465</v>
      </c>
      <c r="CP226" s="604" t="s">
        <v>239</v>
      </c>
      <c r="CQ226" s="605"/>
      <c r="CR226" s="605"/>
      <c r="CS226" s="605"/>
      <c r="CT226" s="605"/>
      <c r="CU226" s="606"/>
      <c r="CV226" s="47"/>
      <c r="CW226" s="607" t="s">
        <v>240</v>
      </c>
      <c r="CX226" s="608"/>
      <c r="CY226" s="608"/>
      <c r="CZ226" s="380"/>
      <c r="DA226" s="71"/>
      <c r="DB226" s="609" t="s">
        <v>241</v>
      </c>
      <c r="DC226" s="610"/>
      <c r="DD226" s="610"/>
      <c r="DE226" s="381"/>
      <c r="DF226" s="71"/>
      <c r="DG226" s="611" t="s">
        <v>242</v>
      </c>
      <c r="DH226" s="612"/>
      <c r="DI226" s="612"/>
      <c r="DJ226" s="382"/>
      <c r="DK226" s="71"/>
      <c r="DL226" s="613" t="s">
        <v>243</v>
      </c>
      <c r="DM226" s="614"/>
      <c r="DN226" s="614"/>
      <c r="DO226" s="615"/>
      <c r="DP226" s="47"/>
      <c r="DQ226" s="47"/>
      <c r="DR226" s="595" t="s">
        <v>416</v>
      </c>
      <c r="DS226" s="596"/>
      <c r="DT226" s="596"/>
      <c r="DU226" s="597"/>
      <c r="DV226" s="72"/>
      <c r="DW226" s="598" t="s">
        <v>0</v>
      </c>
      <c r="DX226" s="599"/>
      <c r="DY226" s="599"/>
      <c r="DZ226" s="600"/>
      <c r="EA226" s="72"/>
      <c r="EB226" s="601" t="s">
        <v>1</v>
      </c>
      <c r="EC226" s="602"/>
      <c r="ED226" s="602"/>
      <c r="EE226" s="603"/>
    </row>
    <row r="227" spans="1:135" ht="18.600000000000001" thickTop="1" thickBot="1" x14ac:dyDescent="0.4">
      <c r="A227" s="462" t="s">
        <v>417</v>
      </c>
      <c r="B227" s="446" t="s">
        <v>9</v>
      </c>
      <c r="C227" s="447">
        <v>705</v>
      </c>
      <c r="D227" s="448" t="s">
        <v>10</v>
      </c>
      <c r="E227" s="449" t="s">
        <v>16</v>
      </c>
      <c r="F227" s="547">
        <v>0.3</v>
      </c>
      <c r="G227" s="617"/>
      <c r="H227" s="618" t="s">
        <v>244</v>
      </c>
      <c r="I227" s="618"/>
      <c r="J227" s="618"/>
      <c r="K227" s="618"/>
      <c r="L227" s="618"/>
      <c r="M227" s="618"/>
      <c r="N227" s="618"/>
      <c r="O227" s="619"/>
      <c r="P227" s="73">
        <v>0.2</v>
      </c>
      <c r="Q227" s="620">
        <v>0.3</v>
      </c>
      <c r="R227" s="621"/>
      <c r="S227" s="622" t="s">
        <v>245</v>
      </c>
      <c r="T227" s="622"/>
      <c r="U227" s="622"/>
      <c r="V227" s="622"/>
      <c r="W227" s="623"/>
      <c r="X227" s="74">
        <v>0.1</v>
      </c>
      <c r="Y227" s="75">
        <v>0.05</v>
      </c>
      <c r="Z227" s="76">
        <v>0.05</v>
      </c>
      <c r="AA227" s="47"/>
      <c r="AB227" s="624">
        <v>0.4</v>
      </c>
      <c r="AC227" s="622"/>
      <c r="AD227" s="625" t="s">
        <v>244</v>
      </c>
      <c r="AE227" s="625"/>
      <c r="AF227" s="625"/>
      <c r="AG227" s="625"/>
      <c r="AH227" s="625"/>
      <c r="AI227" s="625"/>
      <c r="AJ227" s="625"/>
      <c r="AK227" s="625"/>
      <c r="AL227" s="626"/>
      <c r="AM227" s="620">
        <v>0.4</v>
      </c>
      <c r="AN227" s="621"/>
      <c r="AO227" s="622" t="s">
        <v>245</v>
      </c>
      <c r="AP227" s="622"/>
      <c r="AQ227" s="622"/>
      <c r="AR227" s="622"/>
      <c r="AS227" s="623"/>
      <c r="AT227" s="74">
        <v>0.1</v>
      </c>
      <c r="AU227" s="75">
        <v>0.05</v>
      </c>
      <c r="AV227" s="77">
        <v>0.05</v>
      </c>
      <c r="AW227" s="47"/>
      <c r="AX227" s="78">
        <v>1</v>
      </c>
      <c r="AY227" s="79">
        <v>0</v>
      </c>
      <c r="AZ227" s="79">
        <v>0</v>
      </c>
      <c r="BA227" s="79">
        <v>0</v>
      </c>
      <c r="BB227" s="79">
        <v>0</v>
      </c>
      <c r="BC227" s="80">
        <v>0</v>
      </c>
      <c r="BD227" s="47"/>
      <c r="BE227" s="627">
        <v>0.4</v>
      </c>
      <c r="BF227" s="622"/>
      <c r="BG227" s="625" t="s">
        <v>244</v>
      </c>
      <c r="BH227" s="625"/>
      <c r="BI227" s="625"/>
      <c r="BJ227" s="625"/>
      <c r="BK227" s="625"/>
      <c r="BL227" s="625"/>
      <c r="BM227" s="625"/>
      <c r="BN227" s="625"/>
      <c r="BO227" s="626"/>
      <c r="BP227" s="620">
        <v>0.4</v>
      </c>
      <c r="BQ227" s="621"/>
      <c r="BR227" s="622" t="s">
        <v>245</v>
      </c>
      <c r="BS227" s="622"/>
      <c r="BT227" s="622"/>
      <c r="BU227" s="622"/>
      <c r="BV227" s="623"/>
      <c r="BW227" s="74">
        <v>0.1</v>
      </c>
      <c r="BX227" s="75">
        <v>0.05</v>
      </c>
      <c r="BY227" s="81">
        <v>0.05</v>
      </c>
      <c r="BZ227" s="47"/>
      <c r="CA227" s="638">
        <v>1</v>
      </c>
      <c r="CB227" s="639"/>
      <c r="CC227" s="82"/>
      <c r="CD227" s="628">
        <v>1</v>
      </c>
      <c r="CE227" s="629"/>
      <c r="CF227" s="82"/>
      <c r="CG227" s="630">
        <v>1</v>
      </c>
      <c r="CH227" s="631"/>
      <c r="CI227" s="82"/>
      <c r="CJ227" s="579"/>
      <c r="CK227" s="47"/>
      <c r="CL227" s="83">
        <v>0</v>
      </c>
      <c r="CM227" s="84">
        <v>0</v>
      </c>
      <c r="CN227" s="85">
        <v>0</v>
      </c>
      <c r="CO227" s="47"/>
      <c r="CP227" s="86" t="s">
        <v>13</v>
      </c>
      <c r="CQ227" s="87" t="s">
        <v>14</v>
      </c>
      <c r="CR227" s="88" t="s">
        <v>15</v>
      </c>
      <c r="CS227" s="89"/>
      <c r="CT227" s="89"/>
      <c r="CU227" s="90"/>
      <c r="CV227" s="47"/>
      <c r="CW227" s="91">
        <v>0.3</v>
      </c>
      <c r="CX227" s="92">
        <v>0.5</v>
      </c>
      <c r="CY227" s="92">
        <v>0.2</v>
      </c>
      <c r="CZ227" s="93">
        <v>1</v>
      </c>
      <c r="DA227" s="94"/>
      <c r="DB227" s="91">
        <v>0.3</v>
      </c>
      <c r="DC227" s="92">
        <v>0.5</v>
      </c>
      <c r="DD227" s="92">
        <v>0.2</v>
      </c>
      <c r="DE227" s="93">
        <v>1</v>
      </c>
      <c r="DF227" s="94"/>
      <c r="DG227" s="91">
        <v>0.3</v>
      </c>
      <c r="DH227" s="92">
        <v>0.5</v>
      </c>
      <c r="DI227" s="92">
        <v>0.2</v>
      </c>
      <c r="DJ227" s="93">
        <v>1</v>
      </c>
      <c r="DK227" s="94"/>
      <c r="DL227" s="95">
        <v>20</v>
      </c>
      <c r="DM227" s="96">
        <v>20</v>
      </c>
      <c r="DN227" s="96">
        <v>20</v>
      </c>
      <c r="DO227" s="97">
        <v>20</v>
      </c>
      <c r="DP227" s="47"/>
      <c r="DQ227" s="47"/>
      <c r="DR227" s="98" t="s">
        <v>246</v>
      </c>
      <c r="DS227" s="99" t="s">
        <v>247</v>
      </c>
      <c r="DT227" s="100" t="s">
        <v>248</v>
      </c>
      <c r="DU227" s="101" t="s">
        <v>249</v>
      </c>
      <c r="DV227" s="72"/>
      <c r="DW227" s="102" t="s">
        <v>246</v>
      </c>
      <c r="DX227" s="103" t="s">
        <v>247</v>
      </c>
      <c r="DY227" s="104" t="s">
        <v>248</v>
      </c>
      <c r="DZ227" s="105" t="s">
        <v>249</v>
      </c>
      <c r="EA227" s="106"/>
      <c r="EB227" s="107" t="s">
        <v>246</v>
      </c>
      <c r="EC227" s="108" t="s">
        <v>247</v>
      </c>
      <c r="ED227" s="109" t="s">
        <v>248</v>
      </c>
      <c r="EE227" s="110" t="s">
        <v>249</v>
      </c>
    </row>
    <row r="228" spans="1:135" ht="24.6" customHeight="1" thickTop="1" thickBot="1" x14ac:dyDescent="0.4">
      <c r="A228" s="450" t="s">
        <v>183</v>
      </c>
      <c r="B228" s="451" t="s">
        <v>19</v>
      </c>
      <c r="C228" s="452"/>
      <c r="D228" s="451" t="s">
        <v>20</v>
      </c>
      <c r="E228" s="453"/>
      <c r="F228" s="111">
        <v>1</v>
      </c>
      <c r="G228" s="112">
        <v>2</v>
      </c>
      <c r="H228" s="112">
        <v>3</v>
      </c>
      <c r="I228" s="112">
        <v>4</v>
      </c>
      <c r="J228" s="112">
        <v>5</v>
      </c>
      <c r="K228" s="112">
        <v>0</v>
      </c>
      <c r="L228" s="112">
        <v>0</v>
      </c>
      <c r="M228" s="112">
        <v>0</v>
      </c>
      <c r="N228" s="112">
        <v>0</v>
      </c>
      <c r="O228" s="113">
        <v>0</v>
      </c>
      <c r="P228" s="114">
        <v>0</v>
      </c>
      <c r="Q228" s="115">
        <v>12</v>
      </c>
      <c r="R228" s="116">
        <v>0</v>
      </c>
      <c r="S228" s="116">
        <v>0</v>
      </c>
      <c r="T228" s="116">
        <v>0</v>
      </c>
      <c r="U228" s="116">
        <v>0</v>
      </c>
      <c r="V228" s="116">
        <v>0</v>
      </c>
      <c r="W228" s="116">
        <v>0</v>
      </c>
      <c r="X228" s="114">
        <v>0</v>
      </c>
      <c r="Y228" s="112">
        <v>0</v>
      </c>
      <c r="Z228" s="117">
        <v>0</v>
      </c>
      <c r="AA228" s="47"/>
      <c r="AB228" s="118">
        <v>0</v>
      </c>
      <c r="AC228" s="119">
        <v>0</v>
      </c>
      <c r="AD228" s="119">
        <v>0</v>
      </c>
      <c r="AE228" s="119">
        <v>0</v>
      </c>
      <c r="AF228" s="119">
        <v>0</v>
      </c>
      <c r="AG228" s="119">
        <v>0</v>
      </c>
      <c r="AH228" s="119">
        <v>0</v>
      </c>
      <c r="AI228" s="119">
        <v>0</v>
      </c>
      <c r="AJ228" s="119">
        <v>0</v>
      </c>
      <c r="AK228" s="120">
        <v>0</v>
      </c>
      <c r="AL228" s="121">
        <v>0</v>
      </c>
      <c r="AM228" s="122">
        <v>0</v>
      </c>
      <c r="AN228" s="123">
        <v>0</v>
      </c>
      <c r="AO228" s="123">
        <v>0</v>
      </c>
      <c r="AP228" s="123">
        <v>0</v>
      </c>
      <c r="AQ228" s="123">
        <v>0</v>
      </c>
      <c r="AR228" s="123">
        <v>0</v>
      </c>
      <c r="AS228" s="124">
        <v>0</v>
      </c>
      <c r="AT228" s="125">
        <v>0</v>
      </c>
      <c r="AU228" s="126">
        <v>0</v>
      </c>
      <c r="AV228" s="127">
        <v>0</v>
      </c>
      <c r="AW228" s="47"/>
      <c r="AX228" s="128">
        <v>0</v>
      </c>
      <c r="AY228" s="129">
        <v>0</v>
      </c>
      <c r="AZ228" s="129">
        <v>0</v>
      </c>
      <c r="BA228" s="129">
        <v>0</v>
      </c>
      <c r="BB228" s="129">
        <v>0</v>
      </c>
      <c r="BC228" s="130">
        <v>0</v>
      </c>
      <c r="BD228" s="47"/>
      <c r="BE228" s="131">
        <v>0</v>
      </c>
      <c r="BF228" s="132">
        <v>0</v>
      </c>
      <c r="BG228" s="132">
        <v>0</v>
      </c>
      <c r="BH228" s="132">
        <v>0</v>
      </c>
      <c r="BI228" s="132">
        <v>0</v>
      </c>
      <c r="BJ228" s="132">
        <v>0</v>
      </c>
      <c r="BK228" s="132">
        <v>0</v>
      </c>
      <c r="BL228" s="132">
        <v>0</v>
      </c>
      <c r="BM228" s="132">
        <v>0</v>
      </c>
      <c r="BN228" s="133">
        <v>0</v>
      </c>
      <c r="BO228" s="134">
        <v>0</v>
      </c>
      <c r="BP228" s="135">
        <v>0</v>
      </c>
      <c r="BQ228" s="136">
        <v>0</v>
      </c>
      <c r="BR228" s="136">
        <v>0</v>
      </c>
      <c r="BS228" s="136">
        <v>0</v>
      </c>
      <c r="BT228" s="136">
        <v>0</v>
      </c>
      <c r="BU228" s="136">
        <v>0</v>
      </c>
      <c r="BV228" s="137">
        <v>0</v>
      </c>
      <c r="BW228" s="138">
        <v>0</v>
      </c>
      <c r="BX228" s="132">
        <v>0</v>
      </c>
      <c r="BY228" s="139">
        <v>0</v>
      </c>
      <c r="BZ228" s="47"/>
      <c r="CA228" s="632">
        <v>1</v>
      </c>
      <c r="CB228" s="633"/>
      <c r="CC228" s="140"/>
      <c r="CD228" s="634">
        <v>0</v>
      </c>
      <c r="CE228" s="635"/>
      <c r="CF228" s="140"/>
      <c r="CG228" s="636">
        <v>0</v>
      </c>
      <c r="CH228" s="637"/>
      <c r="CI228" s="72"/>
      <c r="CJ228" s="141">
        <v>1</v>
      </c>
      <c r="CK228" s="47"/>
      <c r="CL228" s="142" t="s">
        <v>13</v>
      </c>
      <c r="CM228" s="143" t="s">
        <v>14</v>
      </c>
      <c r="CN228" s="144" t="s">
        <v>15</v>
      </c>
      <c r="CO228" s="47"/>
      <c r="CP228" s="420">
        <v>1</v>
      </c>
      <c r="CQ228" s="421">
        <v>2</v>
      </c>
      <c r="CR228" s="421">
        <v>3</v>
      </c>
      <c r="CS228" s="421">
        <v>4</v>
      </c>
      <c r="CT228" s="422">
        <v>5</v>
      </c>
      <c r="CU228" s="148" t="s">
        <v>250</v>
      </c>
      <c r="CV228" s="47"/>
      <c r="CW228" s="149" t="s">
        <v>251</v>
      </c>
      <c r="CX228" s="150" t="s">
        <v>12</v>
      </c>
      <c r="CY228" s="150" t="s">
        <v>252</v>
      </c>
      <c r="CZ228" s="151" t="s">
        <v>253</v>
      </c>
      <c r="DA228" s="152"/>
      <c r="DB228" s="149" t="s">
        <v>251</v>
      </c>
      <c r="DC228" s="150" t="s">
        <v>12</v>
      </c>
      <c r="DD228" s="150" t="s">
        <v>252</v>
      </c>
      <c r="DE228" s="151" t="s">
        <v>253</v>
      </c>
      <c r="DF228" s="152"/>
      <c r="DG228" s="149" t="s">
        <v>251</v>
      </c>
      <c r="DH228" s="150" t="s">
        <v>12</v>
      </c>
      <c r="DI228" s="150" t="s">
        <v>252</v>
      </c>
      <c r="DJ228" s="151" t="s">
        <v>253</v>
      </c>
      <c r="DK228" s="152"/>
      <c r="DL228" s="153" t="s">
        <v>254</v>
      </c>
      <c r="DM228" s="154" t="s">
        <v>255</v>
      </c>
      <c r="DN228" s="154" t="s">
        <v>256</v>
      </c>
      <c r="DO228" s="154" t="s">
        <v>257</v>
      </c>
      <c r="DP228" s="47"/>
      <c r="DQ228" s="47"/>
      <c r="DR228" s="383" t="s">
        <v>250</v>
      </c>
      <c r="DS228" s="384" t="s">
        <v>250</v>
      </c>
      <c r="DT228" s="384" t="s">
        <v>250</v>
      </c>
      <c r="DU228" s="385" t="s">
        <v>250</v>
      </c>
      <c r="DV228" s="72"/>
      <c r="DW228" s="158" t="s">
        <v>250</v>
      </c>
      <c r="DX228" s="159" t="s">
        <v>250</v>
      </c>
      <c r="DY228" s="159" t="s">
        <v>250</v>
      </c>
      <c r="DZ228" s="160" t="s">
        <v>250</v>
      </c>
      <c r="EA228" s="72"/>
      <c r="EB228" s="386" t="s">
        <v>250</v>
      </c>
      <c r="EC228" s="387" t="s">
        <v>250</v>
      </c>
      <c r="ED228" s="387" t="s">
        <v>250</v>
      </c>
      <c r="EE228" s="388" t="s">
        <v>250</v>
      </c>
    </row>
    <row r="229" spans="1:135" ht="16.2" thickTop="1" x14ac:dyDescent="0.3">
      <c r="A229" s="20">
        <f>+C227*100+1</f>
        <v>70501</v>
      </c>
      <c r="B229" s="454" t="s">
        <v>45</v>
      </c>
      <c r="C229" s="455" t="s">
        <v>110</v>
      </c>
      <c r="D229" s="455" t="s">
        <v>52</v>
      </c>
      <c r="E229" s="455" t="s">
        <v>98</v>
      </c>
      <c r="F229" s="164">
        <v>1</v>
      </c>
      <c r="G229" s="165">
        <v>1</v>
      </c>
      <c r="H229" s="165">
        <v>3</v>
      </c>
      <c r="I229" s="165">
        <v>4.5999999999999996</v>
      </c>
      <c r="J229" s="165">
        <v>3</v>
      </c>
      <c r="K229" s="165">
        <v>4.8</v>
      </c>
      <c r="L229" s="165"/>
      <c r="M229" s="165"/>
      <c r="N229" s="165"/>
      <c r="O229" s="166"/>
      <c r="P229" s="167">
        <v>0</v>
      </c>
      <c r="Q229" s="164">
        <v>2.9</v>
      </c>
      <c r="R229" s="168"/>
      <c r="S229" s="168"/>
      <c r="T229" s="168"/>
      <c r="U229" s="168"/>
      <c r="V229" s="168"/>
      <c r="W229" s="166"/>
      <c r="X229" s="165">
        <v>5</v>
      </c>
      <c r="Y229" s="169">
        <v>0</v>
      </c>
      <c r="Z229" s="170"/>
      <c r="AB229" s="164"/>
      <c r="AC229" s="165"/>
      <c r="AD229" s="165"/>
      <c r="AE229" s="165"/>
      <c r="AF229" s="165"/>
      <c r="AG229" s="165"/>
      <c r="AH229" s="165"/>
      <c r="AI229" s="165"/>
      <c r="AJ229" s="165"/>
      <c r="AK229" s="171"/>
      <c r="AL229" s="172"/>
      <c r="AM229" s="164">
        <v>0</v>
      </c>
      <c r="AN229" s="168"/>
      <c r="AO229" s="168"/>
      <c r="AP229" s="168"/>
      <c r="AQ229" s="168"/>
      <c r="AR229" s="168"/>
      <c r="AS229" s="166"/>
      <c r="AT229" s="165">
        <v>0</v>
      </c>
      <c r="AU229" s="169">
        <v>0</v>
      </c>
      <c r="AV229" s="173"/>
      <c r="AX229" s="174"/>
      <c r="AY229" s="175"/>
      <c r="AZ229" s="175"/>
      <c r="BA229" s="175"/>
      <c r="BB229" s="175"/>
      <c r="BC229" s="176"/>
      <c r="BE229" s="177"/>
      <c r="BF229" s="178"/>
      <c r="BG229" s="178"/>
      <c r="BH229" s="178"/>
      <c r="BI229" s="178"/>
      <c r="BJ229" s="178"/>
      <c r="BK229" s="178"/>
      <c r="BL229" s="178"/>
      <c r="BM229" s="178"/>
      <c r="BN229" s="179"/>
      <c r="BO229" s="172"/>
      <c r="BP229" s="180"/>
      <c r="BQ229" s="181"/>
      <c r="BR229" s="181"/>
      <c r="BS229" s="181"/>
      <c r="BT229" s="181"/>
      <c r="BU229" s="181"/>
      <c r="BV229" s="182"/>
      <c r="BW229" s="183">
        <v>0</v>
      </c>
      <c r="BX229" s="169">
        <v>0</v>
      </c>
      <c r="BY229" s="184"/>
      <c r="CA229" s="185">
        <v>3.1</v>
      </c>
      <c r="CB229" s="186" t="s">
        <v>424</v>
      </c>
      <c r="CC229" s="187"/>
      <c r="CD229" s="188">
        <v>0</v>
      </c>
      <c r="CE229" s="189">
        <v>0</v>
      </c>
      <c r="CF229" s="190"/>
      <c r="CG229" s="191">
        <v>0</v>
      </c>
      <c r="CH229" s="192">
        <v>0</v>
      </c>
      <c r="CI229" s="190"/>
      <c r="CJ229" s="193">
        <v>3.1</v>
      </c>
      <c r="CL229" s="194">
        <v>0.1</v>
      </c>
      <c r="CM229" s="195"/>
      <c r="CN229" s="196"/>
      <c r="CO229">
        <v>0</v>
      </c>
      <c r="CP229" s="423"/>
      <c r="CQ229" s="424"/>
      <c r="CR229" s="424"/>
      <c r="CS229" s="424"/>
      <c r="CT229" s="425"/>
      <c r="CU229" s="200">
        <v>0</v>
      </c>
      <c r="CW229" s="201"/>
      <c r="CX229" s="202">
        <v>0</v>
      </c>
      <c r="CY229" s="202">
        <v>0</v>
      </c>
      <c r="CZ229" s="203">
        <v>0</v>
      </c>
      <c r="DA229" s="204"/>
      <c r="DB229" s="205"/>
      <c r="DC229" s="206">
        <v>0</v>
      </c>
      <c r="DD229" s="206">
        <v>0</v>
      </c>
      <c r="DE229" s="207">
        <v>0</v>
      </c>
      <c r="DF229" s="190"/>
      <c r="DG229" s="201"/>
      <c r="DH229" s="202">
        <v>0</v>
      </c>
      <c r="DI229" s="202">
        <v>0</v>
      </c>
      <c r="DJ229" s="208">
        <v>0</v>
      </c>
      <c r="DK229" s="209"/>
      <c r="DL229" s="210"/>
      <c r="DM229" s="211"/>
      <c r="DN229" s="211"/>
      <c r="DO229" s="212"/>
      <c r="DR229" s="213">
        <v>2.2999999999999998</v>
      </c>
      <c r="DS229" s="389">
        <v>3.1</v>
      </c>
      <c r="DT229" s="389"/>
      <c r="DU229" s="390"/>
      <c r="DV229" s="391"/>
      <c r="DW229" s="217">
        <v>0</v>
      </c>
      <c r="DX229" s="392">
        <v>0</v>
      </c>
      <c r="DY229" s="392"/>
      <c r="DZ229" s="393"/>
      <c r="EA229" s="391"/>
      <c r="EB229" s="394">
        <v>0</v>
      </c>
      <c r="EC229" s="395">
        <v>0</v>
      </c>
      <c r="ED229" s="395"/>
      <c r="EE229" s="396"/>
    </row>
    <row r="230" spans="1:135" x14ac:dyDescent="0.3">
      <c r="A230" s="20">
        <f>+A229+1</f>
        <v>70502</v>
      </c>
      <c r="B230" s="456" t="s">
        <v>45</v>
      </c>
      <c r="C230" s="457" t="s">
        <v>342</v>
      </c>
      <c r="D230" s="457" t="s">
        <v>170</v>
      </c>
      <c r="E230" s="457">
        <v>0</v>
      </c>
      <c r="F230" s="223">
        <v>5</v>
      </c>
      <c r="G230" s="183">
        <v>5</v>
      </c>
      <c r="H230" s="183">
        <v>5</v>
      </c>
      <c r="I230" s="183">
        <v>5</v>
      </c>
      <c r="J230" s="183">
        <v>1</v>
      </c>
      <c r="K230" s="183">
        <v>5</v>
      </c>
      <c r="L230" s="183"/>
      <c r="M230" s="183"/>
      <c r="N230" s="183"/>
      <c r="O230" s="224"/>
      <c r="P230" s="167">
        <v>0</v>
      </c>
      <c r="Q230" s="223">
        <v>4.3</v>
      </c>
      <c r="R230" s="225"/>
      <c r="S230" s="225"/>
      <c r="T230" s="168"/>
      <c r="U230" s="168"/>
      <c r="V230" s="168"/>
      <c r="W230" s="166"/>
      <c r="X230" s="183">
        <v>5</v>
      </c>
      <c r="Y230" s="169">
        <v>0</v>
      </c>
      <c r="Z230" s="170"/>
      <c r="AB230" s="223"/>
      <c r="AC230" s="183"/>
      <c r="AD230" s="183"/>
      <c r="AE230" s="183"/>
      <c r="AF230" s="183"/>
      <c r="AG230" s="183"/>
      <c r="AH230" s="183"/>
      <c r="AI230" s="183"/>
      <c r="AJ230" s="183"/>
      <c r="AK230" s="226"/>
      <c r="AL230" s="227"/>
      <c r="AM230" s="223">
        <v>0</v>
      </c>
      <c r="AN230" s="225"/>
      <c r="AO230" s="225"/>
      <c r="AP230" s="168"/>
      <c r="AQ230" s="168"/>
      <c r="AR230" s="168"/>
      <c r="AS230" s="166"/>
      <c r="AT230" s="183">
        <v>0</v>
      </c>
      <c r="AU230" s="169">
        <v>0</v>
      </c>
      <c r="AV230" s="173"/>
      <c r="AX230" s="228"/>
      <c r="AY230" s="229"/>
      <c r="AZ230" s="229"/>
      <c r="BA230" s="229"/>
      <c r="BB230" s="229"/>
      <c r="BC230" s="230"/>
      <c r="BE230" s="231"/>
      <c r="BF230" s="183"/>
      <c r="BG230" s="183"/>
      <c r="BH230" s="183"/>
      <c r="BI230" s="183"/>
      <c r="BJ230" s="183"/>
      <c r="BK230" s="183"/>
      <c r="BL230" s="183"/>
      <c r="BM230" s="183"/>
      <c r="BN230" s="226"/>
      <c r="BO230" s="227"/>
      <c r="BP230" s="223"/>
      <c r="BQ230" s="225"/>
      <c r="BR230" s="225"/>
      <c r="BS230" s="168"/>
      <c r="BT230" s="168"/>
      <c r="BU230" s="168"/>
      <c r="BV230" s="166"/>
      <c r="BW230" s="183">
        <v>0</v>
      </c>
      <c r="BX230" s="169">
        <v>0</v>
      </c>
      <c r="BY230" s="184"/>
      <c r="CA230" s="185">
        <v>4.4000000000000004</v>
      </c>
      <c r="CB230" s="232" t="s">
        <v>425</v>
      </c>
      <c r="CC230" s="187"/>
      <c r="CD230" s="188">
        <v>0</v>
      </c>
      <c r="CE230" s="233">
        <v>0</v>
      </c>
      <c r="CF230" s="190"/>
      <c r="CG230" s="191">
        <v>0</v>
      </c>
      <c r="CH230" s="234">
        <v>0</v>
      </c>
      <c r="CI230" s="190"/>
      <c r="CJ230" s="235">
        <v>4.4000000000000004</v>
      </c>
      <c r="CL230" s="236"/>
      <c r="CM230" s="237"/>
      <c r="CN230" s="238"/>
      <c r="CO230">
        <v>0</v>
      </c>
      <c r="CP230" s="426"/>
      <c r="CQ230" s="427"/>
      <c r="CR230" s="427"/>
      <c r="CS230" s="427"/>
      <c r="CT230" s="428"/>
      <c r="CU230" s="242">
        <v>0</v>
      </c>
      <c r="CW230" s="243"/>
      <c r="CX230" s="244">
        <v>0</v>
      </c>
      <c r="CY230" s="202">
        <v>0</v>
      </c>
      <c r="CZ230" s="245">
        <v>0</v>
      </c>
      <c r="DA230" s="204"/>
      <c r="DB230" s="243"/>
      <c r="DC230" s="244">
        <v>0</v>
      </c>
      <c r="DD230" s="202">
        <v>0</v>
      </c>
      <c r="DE230" s="246">
        <v>0</v>
      </c>
      <c r="DF230" s="190"/>
      <c r="DG230" s="243"/>
      <c r="DH230" s="202">
        <v>0</v>
      </c>
      <c r="DI230" s="202">
        <v>0</v>
      </c>
      <c r="DJ230" s="246">
        <v>0</v>
      </c>
      <c r="DK230" s="209"/>
      <c r="DL230" s="247"/>
      <c r="DM230" s="248"/>
      <c r="DN230" s="248"/>
      <c r="DO230" s="249"/>
      <c r="DR230" s="250">
        <v>4.7</v>
      </c>
      <c r="DS230" s="397">
        <v>4.4000000000000004</v>
      </c>
      <c r="DT230" s="397"/>
      <c r="DU230" s="398"/>
      <c r="DV230" s="391"/>
      <c r="DW230" s="253">
        <v>0</v>
      </c>
      <c r="DX230" s="399">
        <v>0</v>
      </c>
      <c r="DY230" s="399"/>
      <c r="DZ230" s="400"/>
      <c r="EA230" s="391"/>
      <c r="EB230" s="401">
        <v>0</v>
      </c>
      <c r="EC230" s="402">
        <v>0</v>
      </c>
      <c r="ED230" s="402"/>
      <c r="EE230" s="403"/>
    </row>
    <row r="231" spans="1:135" x14ac:dyDescent="0.3">
      <c r="A231" s="20">
        <f t="shared" ref="A231:A278" si="5">+A230+1</f>
        <v>70503</v>
      </c>
      <c r="B231" s="456" t="s">
        <v>96</v>
      </c>
      <c r="C231" s="457" t="s">
        <v>42</v>
      </c>
      <c r="D231" s="457" t="s">
        <v>343</v>
      </c>
      <c r="E231" s="457">
        <v>0</v>
      </c>
      <c r="F231" s="223">
        <v>4</v>
      </c>
      <c r="G231" s="183">
        <v>5</v>
      </c>
      <c r="H231" s="183">
        <v>1</v>
      </c>
      <c r="I231" s="183">
        <v>1</v>
      </c>
      <c r="J231" s="183">
        <v>1</v>
      </c>
      <c r="K231" s="183">
        <v>1</v>
      </c>
      <c r="L231" s="183"/>
      <c r="M231" s="183"/>
      <c r="N231" s="183"/>
      <c r="O231" s="224"/>
      <c r="P231" s="167">
        <v>0</v>
      </c>
      <c r="Q231" s="223">
        <v>2.2000000000000002</v>
      </c>
      <c r="R231" s="225"/>
      <c r="S231" s="225"/>
      <c r="T231" s="168"/>
      <c r="U231" s="168"/>
      <c r="V231" s="168"/>
      <c r="W231" s="166"/>
      <c r="X231" s="183">
        <v>5</v>
      </c>
      <c r="Y231" s="169">
        <v>0</v>
      </c>
      <c r="Z231" s="170"/>
      <c r="AB231" s="223"/>
      <c r="AC231" s="183"/>
      <c r="AD231" s="183"/>
      <c r="AE231" s="183"/>
      <c r="AF231" s="183"/>
      <c r="AG231" s="183"/>
      <c r="AH231" s="183"/>
      <c r="AI231" s="183"/>
      <c r="AJ231" s="183"/>
      <c r="AK231" s="226"/>
      <c r="AL231" s="227"/>
      <c r="AM231" s="223">
        <v>0</v>
      </c>
      <c r="AN231" s="225"/>
      <c r="AO231" s="225"/>
      <c r="AP231" s="168"/>
      <c r="AQ231" s="168"/>
      <c r="AR231" s="168"/>
      <c r="AS231" s="166"/>
      <c r="AT231" s="183">
        <v>0</v>
      </c>
      <c r="AU231" s="169">
        <v>0</v>
      </c>
      <c r="AV231" s="173"/>
      <c r="AX231" s="228"/>
      <c r="AY231" s="229"/>
      <c r="AZ231" s="229"/>
      <c r="BA231" s="229"/>
      <c r="BB231" s="229"/>
      <c r="BC231" s="230"/>
      <c r="BE231" s="231"/>
      <c r="BF231" s="183"/>
      <c r="BG231" s="183"/>
      <c r="BH231" s="183"/>
      <c r="BI231" s="183"/>
      <c r="BJ231" s="183"/>
      <c r="BK231" s="183"/>
      <c r="BL231" s="183"/>
      <c r="BM231" s="183"/>
      <c r="BN231" s="226"/>
      <c r="BO231" s="227"/>
      <c r="BP231" s="223"/>
      <c r="BQ231" s="225"/>
      <c r="BR231" s="225"/>
      <c r="BS231" s="168"/>
      <c r="BT231" s="168"/>
      <c r="BU231" s="168"/>
      <c r="BV231" s="166"/>
      <c r="BW231" s="183">
        <v>0</v>
      </c>
      <c r="BX231" s="169">
        <v>0</v>
      </c>
      <c r="BY231" s="184"/>
      <c r="CA231" s="185">
        <v>2.5</v>
      </c>
      <c r="CB231" s="232" t="s">
        <v>426</v>
      </c>
      <c r="CC231" s="187"/>
      <c r="CD231" s="188">
        <v>0</v>
      </c>
      <c r="CE231" s="233">
        <v>0</v>
      </c>
      <c r="CF231" s="190"/>
      <c r="CG231" s="191">
        <v>0</v>
      </c>
      <c r="CH231" s="234">
        <v>0</v>
      </c>
      <c r="CI231" s="190"/>
      <c r="CJ231" s="235">
        <v>2.5</v>
      </c>
      <c r="CL231" s="236"/>
      <c r="CM231" s="237"/>
      <c r="CN231" s="238"/>
      <c r="CO231">
        <v>0</v>
      </c>
      <c r="CP231" s="426"/>
      <c r="CQ231" s="427"/>
      <c r="CR231" s="427"/>
      <c r="CS231" s="427"/>
      <c r="CT231" s="428"/>
      <c r="CU231" s="242">
        <v>0</v>
      </c>
      <c r="CW231" s="243"/>
      <c r="CX231" s="244">
        <v>0</v>
      </c>
      <c r="CY231" s="202">
        <v>0</v>
      </c>
      <c r="CZ231" s="245">
        <v>0</v>
      </c>
      <c r="DA231" s="204"/>
      <c r="DB231" s="243"/>
      <c r="DC231" s="244">
        <v>0</v>
      </c>
      <c r="DD231" s="202">
        <v>0</v>
      </c>
      <c r="DE231" s="246">
        <v>0</v>
      </c>
      <c r="DF231" s="190"/>
      <c r="DG231" s="243"/>
      <c r="DH231" s="202">
        <v>0</v>
      </c>
      <c r="DI231" s="202">
        <v>0</v>
      </c>
      <c r="DJ231" s="246">
        <v>0</v>
      </c>
      <c r="DK231" s="209"/>
      <c r="DL231" s="247"/>
      <c r="DM231" s="248"/>
      <c r="DN231" s="248"/>
      <c r="DO231" s="249"/>
      <c r="DR231" s="250">
        <v>2.5</v>
      </c>
      <c r="DS231" s="397">
        <v>2.5</v>
      </c>
      <c r="DT231" s="397"/>
      <c r="DU231" s="398"/>
      <c r="DV231" s="391"/>
      <c r="DW231" s="253">
        <v>0</v>
      </c>
      <c r="DX231" s="399">
        <v>0</v>
      </c>
      <c r="DY231" s="399"/>
      <c r="DZ231" s="400"/>
      <c r="EA231" s="391"/>
      <c r="EB231" s="401">
        <v>0</v>
      </c>
      <c r="EC231" s="402">
        <v>0</v>
      </c>
      <c r="ED231" s="402"/>
      <c r="EE231" s="403"/>
    </row>
    <row r="232" spans="1:135" x14ac:dyDescent="0.3">
      <c r="A232" s="20">
        <f t="shared" si="5"/>
        <v>70504</v>
      </c>
      <c r="B232" s="456" t="s">
        <v>308</v>
      </c>
      <c r="C232" s="457" t="s">
        <v>78</v>
      </c>
      <c r="D232" s="457" t="s">
        <v>137</v>
      </c>
      <c r="E232" s="457" t="s">
        <v>98</v>
      </c>
      <c r="F232" s="223">
        <v>5</v>
      </c>
      <c r="G232" s="183">
        <v>1</v>
      </c>
      <c r="H232" s="183">
        <v>1</v>
      </c>
      <c r="I232" s="183">
        <v>1</v>
      </c>
      <c r="J232" s="183">
        <v>1</v>
      </c>
      <c r="K232" s="183">
        <v>1</v>
      </c>
      <c r="L232" s="183"/>
      <c r="M232" s="183"/>
      <c r="N232" s="183"/>
      <c r="O232" s="224"/>
      <c r="P232" s="167">
        <v>0</v>
      </c>
      <c r="Q232" s="223">
        <v>1.7</v>
      </c>
      <c r="R232" s="225"/>
      <c r="S232" s="225"/>
      <c r="T232" s="168"/>
      <c r="U232" s="168"/>
      <c r="V232" s="168"/>
      <c r="W232" s="166"/>
      <c r="X232" s="183">
        <v>5</v>
      </c>
      <c r="Y232" s="169">
        <v>0</v>
      </c>
      <c r="Z232" s="170"/>
      <c r="AB232" s="223"/>
      <c r="AC232" s="183"/>
      <c r="AD232" s="183"/>
      <c r="AE232" s="183"/>
      <c r="AF232" s="183"/>
      <c r="AG232" s="183"/>
      <c r="AH232" s="183"/>
      <c r="AI232" s="183"/>
      <c r="AJ232" s="183"/>
      <c r="AK232" s="226"/>
      <c r="AL232" s="227"/>
      <c r="AM232" s="223">
        <v>0</v>
      </c>
      <c r="AN232" s="225"/>
      <c r="AO232" s="225"/>
      <c r="AP232" s="168"/>
      <c r="AQ232" s="261"/>
      <c r="AR232" s="168"/>
      <c r="AS232" s="166"/>
      <c r="AT232" s="183">
        <v>0</v>
      </c>
      <c r="AU232" s="169">
        <v>0</v>
      </c>
      <c r="AV232" s="173"/>
      <c r="AX232" s="228"/>
      <c r="AY232" s="229"/>
      <c r="AZ232" s="229"/>
      <c r="BA232" s="229"/>
      <c r="BB232" s="229"/>
      <c r="BC232" s="230"/>
      <c r="BE232" s="231"/>
      <c r="BF232" s="183"/>
      <c r="BG232" s="183"/>
      <c r="BH232" s="183"/>
      <c r="BI232" s="183"/>
      <c r="BJ232" s="183"/>
      <c r="BK232" s="183"/>
      <c r="BL232" s="183"/>
      <c r="BM232" s="183"/>
      <c r="BN232" s="226"/>
      <c r="BO232" s="227"/>
      <c r="BP232" s="223"/>
      <c r="BQ232" s="225"/>
      <c r="BR232" s="225"/>
      <c r="BS232" s="168"/>
      <c r="BT232" s="261"/>
      <c r="BU232" s="168"/>
      <c r="BV232" s="166"/>
      <c r="BW232" s="183">
        <v>0</v>
      </c>
      <c r="BX232" s="169">
        <v>0</v>
      </c>
      <c r="BY232" s="184"/>
      <c r="CA232" s="185">
        <v>2</v>
      </c>
      <c r="CB232" s="232" t="s">
        <v>426</v>
      </c>
      <c r="CC232" s="187"/>
      <c r="CD232" s="188">
        <v>0</v>
      </c>
      <c r="CE232" s="233">
        <v>0</v>
      </c>
      <c r="CF232" s="190"/>
      <c r="CG232" s="191">
        <v>0</v>
      </c>
      <c r="CH232" s="234">
        <v>0</v>
      </c>
      <c r="CI232" s="190"/>
      <c r="CJ232" s="235">
        <v>2</v>
      </c>
      <c r="CL232" s="236"/>
      <c r="CM232" s="237"/>
      <c r="CN232" s="238"/>
      <c r="CO232">
        <v>0</v>
      </c>
      <c r="CP232" s="426"/>
      <c r="CQ232" s="427"/>
      <c r="CR232" s="427"/>
      <c r="CS232" s="427"/>
      <c r="CT232" s="428"/>
      <c r="CU232" s="242">
        <v>0</v>
      </c>
      <c r="CW232" s="243"/>
      <c r="CX232" s="244">
        <v>0</v>
      </c>
      <c r="CY232" s="202">
        <v>0</v>
      </c>
      <c r="CZ232" s="245">
        <v>0</v>
      </c>
      <c r="DA232" s="204"/>
      <c r="DB232" s="243"/>
      <c r="DC232" s="244">
        <v>0</v>
      </c>
      <c r="DD232" s="202">
        <v>0</v>
      </c>
      <c r="DE232" s="246">
        <v>0</v>
      </c>
      <c r="DF232" s="190"/>
      <c r="DG232" s="243"/>
      <c r="DH232" s="202">
        <v>0</v>
      </c>
      <c r="DI232" s="202">
        <v>0</v>
      </c>
      <c r="DJ232" s="246">
        <v>0</v>
      </c>
      <c r="DK232" s="209"/>
      <c r="DL232" s="247"/>
      <c r="DM232" s="248"/>
      <c r="DN232" s="248"/>
      <c r="DO232" s="249"/>
      <c r="DR232" s="250">
        <v>1.1000000000000001</v>
      </c>
      <c r="DS232" s="397">
        <v>2</v>
      </c>
      <c r="DT232" s="397"/>
      <c r="DU232" s="398"/>
      <c r="DV232" s="391"/>
      <c r="DW232" s="253">
        <v>0</v>
      </c>
      <c r="DX232" s="399">
        <v>0</v>
      </c>
      <c r="DY232" s="399"/>
      <c r="DZ232" s="400"/>
      <c r="EA232" s="391"/>
      <c r="EB232" s="401">
        <v>0</v>
      </c>
      <c r="EC232" s="402">
        <v>0</v>
      </c>
      <c r="ED232" s="402"/>
      <c r="EE232" s="403"/>
    </row>
    <row r="233" spans="1:135" x14ac:dyDescent="0.3">
      <c r="A233" s="20">
        <f t="shared" si="5"/>
        <v>70505</v>
      </c>
      <c r="B233" s="456" t="s">
        <v>344</v>
      </c>
      <c r="C233" s="457" t="s">
        <v>89</v>
      </c>
      <c r="D233" s="457" t="s">
        <v>168</v>
      </c>
      <c r="E233" s="457">
        <v>0</v>
      </c>
      <c r="F233" s="262">
        <v>5</v>
      </c>
      <c r="G233" s="263">
        <v>5</v>
      </c>
      <c r="H233" s="263">
        <v>1</v>
      </c>
      <c r="I233" s="263">
        <v>2</v>
      </c>
      <c r="J233" s="263">
        <v>3.8</v>
      </c>
      <c r="K233" s="263">
        <v>1</v>
      </c>
      <c r="L233" s="263"/>
      <c r="M233" s="263"/>
      <c r="N233" s="263"/>
      <c r="O233" s="224"/>
      <c r="P233" s="167">
        <v>0</v>
      </c>
      <c r="Q233" s="223">
        <v>3</v>
      </c>
      <c r="R233" s="225"/>
      <c r="S233" s="225"/>
      <c r="T233" s="168"/>
      <c r="U233" s="168"/>
      <c r="V233" s="168"/>
      <c r="W233" s="166"/>
      <c r="X233" s="183">
        <v>5</v>
      </c>
      <c r="Y233" s="169">
        <v>0</v>
      </c>
      <c r="Z233" s="170"/>
      <c r="AB233" s="262"/>
      <c r="AC233" s="263"/>
      <c r="AD233" s="263"/>
      <c r="AE233" s="263"/>
      <c r="AF233" s="263"/>
      <c r="AG233" s="263"/>
      <c r="AH233" s="263"/>
      <c r="AI233" s="263"/>
      <c r="AJ233" s="263"/>
      <c r="AK233" s="226"/>
      <c r="AL233" s="227"/>
      <c r="AM233" s="223">
        <v>0</v>
      </c>
      <c r="AN233" s="225"/>
      <c r="AO233" s="225"/>
      <c r="AP233" s="168"/>
      <c r="AQ233" s="168"/>
      <c r="AR233" s="168"/>
      <c r="AS233" s="166"/>
      <c r="AT233" s="183">
        <v>0</v>
      </c>
      <c r="AU233" s="169">
        <v>0</v>
      </c>
      <c r="AV233" s="173"/>
      <c r="AX233" s="228"/>
      <c r="AY233" s="229"/>
      <c r="AZ233" s="229"/>
      <c r="BA233" s="229"/>
      <c r="BB233" s="229"/>
      <c r="BC233" s="230"/>
      <c r="BE233" s="265"/>
      <c r="BF233" s="263"/>
      <c r="BG233" s="263"/>
      <c r="BH233" s="263"/>
      <c r="BI233" s="263"/>
      <c r="BJ233" s="263"/>
      <c r="BK233" s="263"/>
      <c r="BL233" s="263"/>
      <c r="BM233" s="263"/>
      <c r="BN233" s="226"/>
      <c r="BO233" s="227"/>
      <c r="BP233" s="223"/>
      <c r="BQ233" s="225"/>
      <c r="BR233" s="225"/>
      <c r="BS233" s="168"/>
      <c r="BT233" s="168"/>
      <c r="BU233" s="168"/>
      <c r="BV233" s="166"/>
      <c r="BW233" s="183">
        <v>0</v>
      </c>
      <c r="BX233" s="169">
        <v>0</v>
      </c>
      <c r="BY233" s="184"/>
      <c r="CA233" s="185">
        <v>3.2</v>
      </c>
      <c r="CB233" s="232" t="s">
        <v>424</v>
      </c>
      <c r="CC233" s="187"/>
      <c r="CD233" s="188">
        <v>0</v>
      </c>
      <c r="CE233" s="233">
        <v>0</v>
      </c>
      <c r="CF233" s="190"/>
      <c r="CG233" s="191">
        <v>0</v>
      </c>
      <c r="CH233" s="234">
        <v>0</v>
      </c>
      <c r="CI233" s="190"/>
      <c r="CJ233" s="235">
        <v>3.2</v>
      </c>
      <c r="CL233" s="236"/>
      <c r="CM233" s="237"/>
      <c r="CN233" s="238"/>
      <c r="CO233">
        <v>0</v>
      </c>
      <c r="CP233" s="426"/>
      <c r="CQ233" s="427"/>
      <c r="CR233" s="427"/>
      <c r="CS233" s="427"/>
      <c r="CT233" s="428"/>
      <c r="CU233" s="242">
        <v>0</v>
      </c>
      <c r="CW233" s="243"/>
      <c r="CX233" s="244">
        <v>0</v>
      </c>
      <c r="CY233" s="202">
        <v>0</v>
      </c>
      <c r="CZ233" s="245">
        <v>0</v>
      </c>
      <c r="DA233" s="204"/>
      <c r="DB233" s="243"/>
      <c r="DC233" s="244">
        <v>0</v>
      </c>
      <c r="DD233" s="202">
        <v>0</v>
      </c>
      <c r="DE233" s="246">
        <v>0</v>
      </c>
      <c r="DF233" s="190"/>
      <c r="DG233" s="243"/>
      <c r="DH233" s="202">
        <v>0</v>
      </c>
      <c r="DI233" s="202">
        <v>0</v>
      </c>
      <c r="DJ233" s="246">
        <v>0</v>
      </c>
      <c r="DK233" s="209"/>
      <c r="DL233" s="247"/>
      <c r="DM233" s="248"/>
      <c r="DN233" s="248"/>
      <c r="DO233" s="249"/>
      <c r="DR233" s="250">
        <v>3.4</v>
      </c>
      <c r="DS233" s="397">
        <v>3.2</v>
      </c>
      <c r="DT233" s="397"/>
      <c r="DU233" s="398"/>
      <c r="DV233" s="391"/>
      <c r="DW233" s="253">
        <v>0</v>
      </c>
      <c r="DX233" s="399">
        <v>0</v>
      </c>
      <c r="DY233" s="399"/>
      <c r="DZ233" s="400"/>
      <c r="EA233" s="391"/>
      <c r="EB233" s="401">
        <v>0</v>
      </c>
      <c r="EC233" s="402">
        <v>0</v>
      </c>
      <c r="ED233" s="402"/>
      <c r="EE233" s="403"/>
    </row>
    <row r="234" spans="1:135" x14ac:dyDescent="0.3">
      <c r="A234" s="20">
        <f t="shared" si="5"/>
        <v>70506</v>
      </c>
      <c r="B234" s="456" t="s">
        <v>30</v>
      </c>
      <c r="C234" s="457" t="s">
        <v>305</v>
      </c>
      <c r="D234" s="457" t="s">
        <v>47</v>
      </c>
      <c r="E234" s="457" t="s">
        <v>113</v>
      </c>
      <c r="F234" s="223">
        <v>4.7</v>
      </c>
      <c r="G234" s="183">
        <v>5</v>
      </c>
      <c r="H234" s="183">
        <v>4.5</v>
      </c>
      <c r="I234" s="183">
        <v>2.5</v>
      </c>
      <c r="J234" s="183">
        <v>3.5</v>
      </c>
      <c r="K234" s="183">
        <v>1</v>
      </c>
      <c r="L234" s="183"/>
      <c r="M234" s="183"/>
      <c r="N234" s="183"/>
      <c r="O234" s="224"/>
      <c r="P234" s="167">
        <v>0</v>
      </c>
      <c r="Q234" s="223">
        <v>3.5</v>
      </c>
      <c r="R234" s="225"/>
      <c r="S234" s="225"/>
      <c r="T234" s="168"/>
      <c r="U234" s="168"/>
      <c r="V234" s="168"/>
      <c r="W234" s="166"/>
      <c r="X234" s="183">
        <v>5</v>
      </c>
      <c r="Y234" s="169">
        <v>0</v>
      </c>
      <c r="Z234" s="170"/>
      <c r="AB234" s="223"/>
      <c r="AC234" s="183"/>
      <c r="AD234" s="183"/>
      <c r="AE234" s="183"/>
      <c r="AF234" s="183"/>
      <c r="AG234" s="183"/>
      <c r="AH234" s="183"/>
      <c r="AI234" s="183"/>
      <c r="AJ234" s="183"/>
      <c r="AK234" s="226"/>
      <c r="AL234" s="227"/>
      <c r="AM234" s="223">
        <v>0</v>
      </c>
      <c r="AN234" s="225"/>
      <c r="AO234" s="225"/>
      <c r="AP234" s="168"/>
      <c r="AQ234" s="168"/>
      <c r="AR234" s="168"/>
      <c r="AS234" s="166"/>
      <c r="AT234" s="183">
        <v>0</v>
      </c>
      <c r="AU234" s="169">
        <v>0</v>
      </c>
      <c r="AV234" s="173"/>
      <c r="AX234" s="228"/>
      <c r="AY234" s="229"/>
      <c r="AZ234" s="229"/>
      <c r="BA234" s="229"/>
      <c r="BB234" s="229"/>
      <c r="BC234" s="230"/>
      <c r="BE234" s="231"/>
      <c r="BF234" s="183"/>
      <c r="BG234" s="183"/>
      <c r="BH234" s="183"/>
      <c r="BI234" s="183"/>
      <c r="BJ234" s="183"/>
      <c r="BK234" s="183"/>
      <c r="BL234" s="183"/>
      <c r="BM234" s="183"/>
      <c r="BN234" s="226"/>
      <c r="BO234" s="227"/>
      <c r="BP234" s="223"/>
      <c r="BQ234" s="225"/>
      <c r="BR234" s="225"/>
      <c r="BS234" s="168"/>
      <c r="BT234" s="168"/>
      <c r="BU234" s="168"/>
      <c r="BV234" s="166"/>
      <c r="BW234" s="183">
        <v>0</v>
      </c>
      <c r="BX234" s="169">
        <v>0</v>
      </c>
      <c r="BY234" s="184"/>
      <c r="CA234" s="185">
        <v>3.7</v>
      </c>
      <c r="CB234" s="232" t="s">
        <v>424</v>
      </c>
      <c r="CC234" s="187"/>
      <c r="CD234" s="188">
        <v>0</v>
      </c>
      <c r="CE234" s="233">
        <v>0</v>
      </c>
      <c r="CF234" s="190"/>
      <c r="CG234" s="191">
        <v>0</v>
      </c>
      <c r="CH234" s="234">
        <v>0</v>
      </c>
      <c r="CI234" s="190"/>
      <c r="CJ234" s="235">
        <v>3.7</v>
      </c>
      <c r="CL234" s="236"/>
      <c r="CM234" s="237"/>
      <c r="CN234" s="238"/>
      <c r="CO234">
        <v>0</v>
      </c>
      <c r="CP234" s="426"/>
      <c r="CQ234" s="427"/>
      <c r="CR234" s="427"/>
      <c r="CS234" s="427"/>
      <c r="CT234" s="428"/>
      <c r="CU234" s="242">
        <v>0</v>
      </c>
      <c r="CW234" s="243"/>
      <c r="CX234" s="244">
        <v>0</v>
      </c>
      <c r="CY234" s="202">
        <v>0</v>
      </c>
      <c r="CZ234" s="245">
        <v>0</v>
      </c>
      <c r="DA234" s="204"/>
      <c r="DB234" s="243"/>
      <c r="DC234" s="244">
        <v>0</v>
      </c>
      <c r="DD234" s="202">
        <v>0</v>
      </c>
      <c r="DE234" s="246">
        <v>0</v>
      </c>
      <c r="DF234" s="190"/>
      <c r="DG234" s="243"/>
      <c r="DH234" s="202">
        <v>0</v>
      </c>
      <c r="DI234" s="202">
        <v>0</v>
      </c>
      <c r="DJ234" s="246">
        <v>0</v>
      </c>
      <c r="DK234" s="209"/>
      <c r="DL234" s="247"/>
      <c r="DM234" s="248"/>
      <c r="DN234" s="248"/>
      <c r="DO234" s="249"/>
      <c r="DR234" s="250">
        <v>1.9</v>
      </c>
      <c r="DS234" s="397">
        <v>3.7</v>
      </c>
      <c r="DT234" s="397"/>
      <c r="DU234" s="398"/>
      <c r="DV234" s="391"/>
      <c r="DW234" s="253">
        <v>0</v>
      </c>
      <c r="DX234" s="399">
        <v>0</v>
      </c>
      <c r="DY234" s="399"/>
      <c r="DZ234" s="400"/>
      <c r="EA234" s="391"/>
      <c r="EB234" s="401">
        <v>0</v>
      </c>
      <c r="EC234" s="402">
        <v>0</v>
      </c>
      <c r="ED234" s="402"/>
      <c r="EE234" s="403"/>
    </row>
    <row r="235" spans="1:135" x14ac:dyDescent="0.3">
      <c r="A235" s="20">
        <f t="shared" si="5"/>
        <v>70507</v>
      </c>
      <c r="B235" s="456" t="s">
        <v>345</v>
      </c>
      <c r="C235" s="457" t="s">
        <v>38</v>
      </c>
      <c r="D235" s="457" t="s">
        <v>90</v>
      </c>
      <c r="E235" s="457">
        <v>0</v>
      </c>
      <c r="F235" s="266">
        <v>1</v>
      </c>
      <c r="G235" s="268">
        <v>1</v>
      </c>
      <c r="H235" s="268">
        <v>4.7</v>
      </c>
      <c r="I235" s="268">
        <v>2.5</v>
      </c>
      <c r="J235" s="268">
        <v>1</v>
      </c>
      <c r="K235" s="268">
        <v>1</v>
      </c>
      <c r="L235" s="268"/>
      <c r="M235" s="268"/>
      <c r="N235" s="268"/>
      <c r="O235" s="224"/>
      <c r="P235" s="167">
        <v>0</v>
      </c>
      <c r="Q235" s="266">
        <v>1.9</v>
      </c>
      <c r="R235" s="269"/>
      <c r="S235" s="269"/>
      <c r="T235" s="169"/>
      <c r="U235" s="169"/>
      <c r="V235" s="169"/>
      <c r="W235" s="166"/>
      <c r="X235" s="183">
        <v>5</v>
      </c>
      <c r="Y235" s="169">
        <v>0</v>
      </c>
      <c r="Z235" s="170"/>
      <c r="AB235" s="266"/>
      <c r="AC235" s="268"/>
      <c r="AD235" s="268"/>
      <c r="AE235" s="268"/>
      <c r="AF235" s="268"/>
      <c r="AG235" s="268"/>
      <c r="AH235" s="268"/>
      <c r="AI235" s="268"/>
      <c r="AJ235" s="268"/>
      <c r="AK235" s="226"/>
      <c r="AL235" s="227"/>
      <c r="AM235" s="223">
        <v>0</v>
      </c>
      <c r="AN235" s="269"/>
      <c r="AO235" s="269"/>
      <c r="AP235" s="169"/>
      <c r="AQ235" s="169"/>
      <c r="AR235" s="169"/>
      <c r="AS235" s="166"/>
      <c r="AT235" s="183">
        <v>0</v>
      </c>
      <c r="AU235" s="169">
        <v>0</v>
      </c>
      <c r="AV235" s="173"/>
      <c r="AX235" s="228"/>
      <c r="AY235" s="229"/>
      <c r="AZ235" s="229"/>
      <c r="BA235" s="229"/>
      <c r="BB235" s="229"/>
      <c r="BC235" s="230"/>
      <c r="BE235" s="270"/>
      <c r="BF235" s="268"/>
      <c r="BG235" s="268"/>
      <c r="BH235" s="268"/>
      <c r="BI235" s="268"/>
      <c r="BJ235" s="268"/>
      <c r="BK235" s="268"/>
      <c r="BL235" s="268"/>
      <c r="BM235" s="268"/>
      <c r="BN235" s="226"/>
      <c r="BO235" s="227"/>
      <c r="BP235" s="223"/>
      <c r="BQ235" s="269"/>
      <c r="BR235" s="269"/>
      <c r="BS235" s="169"/>
      <c r="BT235" s="169"/>
      <c r="BU235" s="169"/>
      <c r="BV235" s="166"/>
      <c r="BW235" s="183">
        <v>0</v>
      </c>
      <c r="BX235" s="169">
        <v>0</v>
      </c>
      <c r="BY235" s="184"/>
      <c r="CA235" s="185">
        <v>2.2000000000000002</v>
      </c>
      <c r="CB235" s="232" t="s">
        <v>426</v>
      </c>
      <c r="CC235" s="187"/>
      <c r="CD235" s="188">
        <v>0</v>
      </c>
      <c r="CE235" s="233">
        <v>0</v>
      </c>
      <c r="CF235" s="190"/>
      <c r="CG235" s="191">
        <v>0</v>
      </c>
      <c r="CH235" s="234">
        <v>0</v>
      </c>
      <c r="CI235" s="190"/>
      <c r="CJ235" s="235">
        <v>2.2000000000000002</v>
      </c>
      <c r="CL235" s="236"/>
      <c r="CM235" s="237"/>
      <c r="CN235" s="238"/>
      <c r="CO235">
        <v>0</v>
      </c>
      <c r="CP235" s="426"/>
      <c r="CQ235" s="427"/>
      <c r="CR235" s="427"/>
      <c r="CS235" s="427"/>
      <c r="CT235" s="428"/>
      <c r="CU235" s="242">
        <v>0</v>
      </c>
      <c r="CW235" s="243"/>
      <c r="CX235" s="244">
        <v>0</v>
      </c>
      <c r="CY235" s="202">
        <v>0</v>
      </c>
      <c r="CZ235" s="245">
        <v>0</v>
      </c>
      <c r="DA235" s="204"/>
      <c r="DB235" s="243"/>
      <c r="DC235" s="244">
        <v>0</v>
      </c>
      <c r="DD235" s="202">
        <v>0</v>
      </c>
      <c r="DE235" s="246">
        <v>0</v>
      </c>
      <c r="DF235" s="190"/>
      <c r="DG235" s="243"/>
      <c r="DH235" s="202">
        <v>0</v>
      </c>
      <c r="DI235" s="202">
        <v>0</v>
      </c>
      <c r="DJ235" s="246">
        <v>0</v>
      </c>
      <c r="DK235" s="209"/>
      <c r="DL235" s="247"/>
      <c r="DM235" s="248"/>
      <c r="DN235" s="248"/>
      <c r="DO235" s="249"/>
      <c r="DR235" s="250">
        <v>3.6</v>
      </c>
      <c r="DS235" s="397">
        <v>2.2000000000000002</v>
      </c>
      <c r="DT235" s="397"/>
      <c r="DU235" s="398"/>
      <c r="DV235" s="391"/>
      <c r="DW235" s="253">
        <v>0</v>
      </c>
      <c r="DX235" s="399">
        <v>0</v>
      </c>
      <c r="DY235" s="399"/>
      <c r="DZ235" s="400"/>
      <c r="EA235" s="391"/>
      <c r="EB235" s="401">
        <v>0</v>
      </c>
      <c r="EC235" s="402">
        <v>0</v>
      </c>
      <c r="ED235" s="402"/>
      <c r="EE235" s="403"/>
    </row>
    <row r="236" spans="1:135" x14ac:dyDescent="0.3">
      <c r="A236" s="20">
        <f t="shared" si="5"/>
        <v>70508</v>
      </c>
      <c r="B236" s="456" t="s">
        <v>40</v>
      </c>
      <c r="C236" s="457" t="s">
        <v>346</v>
      </c>
      <c r="D236" s="457" t="s">
        <v>165</v>
      </c>
      <c r="E236" s="457">
        <v>0</v>
      </c>
      <c r="F236" s="266">
        <v>4.5</v>
      </c>
      <c r="G236" s="268">
        <v>1</v>
      </c>
      <c r="H236" s="268">
        <v>1</v>
      </c>
      <c r="I236" s="268">
        <v>1</v>
      </c>
      <c r="J236" s="268">
        <v>1</v>
      </c>
      <c r="K236" s="268">
        <v>5</v>
      </c>
      <c r="L236" s="268"/>
      <c r="M236" s="268"/>
      <c r="N236" s="268"/>
      <c r="O236" s="224"/>
      <c r="P236" s="167">
        <v>0</v>
      </c>
      <c r="Q236" s="266">
        <v>2.2999999999999998</v>
      </c>
      <c r="R236" s="269"/>
      <c r="S236" s="269"/>
      <c r="T236" s="169"/>
      <c r="U236" s="169"/>
      <c r="V236" s="169"/>
      <c r="W236" s="166"/>
      <c r="X236" s="183">
        <v>5</v>
      </c>
      <c r="Y236" s="169">
        <v>0</v>
      </c>
      <c r="Z236" s="170"/>
      <c r="AB236" s="266"/>
      <c r="AC236" s="268"/>
      <c r="AD236" s="268"/>
      <c r="AE236" s="268"/>
      <c r="AF236" s="268"/>
      <c r="AG236" s="268"/>
      <c r="AH236" s="268"/>
      <c r="AI236" s="268"/>
      <c r="AJ236" s="268"/>
      <c r="AK236" s="226"/>
      <c r="AL236" s="227"/>
      <c r="AM236" s="223">
        <v>0</v>
      </c>
      <c r="AN236" s="269"/>
      <c r="AO236" s="269"/>
      <c r="AP236" s="169"/>
      <c r="AQ236" s="169"/>
      <c r="AR236" s="169"/>
      <c r="AS236" s="166"/>
      <c r="AT236" s="183">
        <v>0</v>
      </c>
      <c r="AU236" s="169">
        <v>0</v>
      </c>
      <c r="AV236" s="173"/>
      <c r="AX236" s="228"/>
      <c r="AY236" s="229"/>
      <c r="AZ236" s="229"/>
      <c r="BA236" s="229"/>
      <c r="BB236" s="229"/>
      <c r="BC236" s="230"/>
      <c r="BE236" s="270"/>
      <c r="BF236" s="268"/>
      <c r="BG236" s="268"/>
      <c r="BH236" s="268"/>
      <c r="BI236" s="268"/>
      <c r="BJ236" s="268"/>
      <c r="BK236" s="268"/>
      <c r="BL236" s="268"/>
      <c r="BM236" s="268"/>
      <c r="BN236" s="226"/>
      <c r="BO236" s="227"/>
      <c r="BP236" s="223"/>
      <c r="BQ236" s="269"/>
      <c r="BR236" s="269"/>
      <c r="BS236" s="169"/>
      <c r="BT236" s="169"/>
      <c r="BU236" s="169"/>
      <c r="BV236" s="166"/>
      <c r="BW236" s="183">
        <v>0</v>
      </c>
      <c r="BX236" s="169">
        <v>0</v>
      </c>
      <c r="BY236" s="184"/>
      <c r="CA236" s="185">
        <v>2.5</v>
      </c>
      <c r="CB236" s="232" t="s">
        <v>426</v>
      </c>
      <c r="CC236" s="187"/>
      <c r="CD236" s="188">
        <v>0</v>
      </c>
      <c r="CE236" s="233">
        <v>0</v>
      </c>
      <c r="CF236" s="190"/>
      <c r="CG236" s="191">
        <v>0</v>
      </c>
      <c r="CH236" s="234">
        <v>0</v>
      </c>
      <c r="CI236" s="190"/>
      <c r="CJ236" s="235">
        <v>2.5</v>
      </c>
      <c r="CL236" s="236"/>
      <c r="CM236" s="237"/>
      <c r="CN236" s="238"/>
      <c r="CO236">
        <v>0</v>
      </c>
      <c r="CP236" s="426"/>
      <c r="CQ236" s="427"/>
      <c r="CR236" s="427"/>
      <c r="CS236" s="427"/>
      <c r="CT236" s="428"/>
      <c r="CU236" s="242">
        <v>0</v>
      </c>
      <c r="CW236" s="243"/>
      <c r="CX236" s="244">
        <v>0</v>
      </c>
      <c r="CY236" s="202">
        <v>0</v>
      </c>
      <c r="CZ236" s="245">
        <v>0</v>
      </c>
      <c r="DA236" s="204"/>
      <c r="DB236" s="243"/>
      <c r="DC236" s="244">
        <v>0</v>
      </c>
      <c r="DD236" s="202">
        <v>0</v>
      </c>
      <c r="DE236" s="246">
        <v>0</v>
      </c>
      <c r="DF236" s="190"/>
      <c r="DG236" s="243"/>
      <c r="DH236" s="202">
        <v>0</v>
      </c>
      <c r="DI236" s="202">
        <v>0</v>
      </c>
      <c r="DJ236" s="246">
        <v>0</v>
      </c>
      <c r="DK236" s="209"/>
      <c r="DL236" s="247"/>
      <c r="DM236" s="248"/>
      <c r="DN236" s="248"/>
      <c r="DO236" s="249"/>
      <c r="DR236" s="250">
        <v>4.5</v>
      </c>
      <c r="DS236" s="397">
        <v>2.5</v>
      </c>
      <c r="DT236" s="397"/>
      <c r="DU236" s="398"/>
      <c r="DV236" s="391"/>
      <c r="DW236" s="253">
        <v>0</v>
      </c>
      <c r="DX236" s="399">
        <v>0</v>
      </c>
      <c r="DY236" s="399"/>
      <c r="DZ236" s="400"/>
      <c r="EA236" s="391"/>
      <c r="EB236" s="401">
        <v>0</v>
      </c>
      <c r="EC236" s="402">
        <v>0</v>
      </c>
      <c r="ED236" s="402"/>
      <c r="EE236" s="403"/>
    </row>
    <row r="237" spans="1:135" x14ac:dyDescent="0.3">
      <c r="A237" s="20">
        <f t="shared" si="5"/>
        <v>70509</v>
      </c>
      <c r="B237" s="456" t="s">
        <v>40</v>
      </c>
      <c r="C237" s="457" t="s">
        <v>282</v>
      </c>
      <c r="D237" s="457" t="s">
        <v>79</v>
      </c>
      <c r="E237" s="457">
        <v>0</v>
      </c>
      <c r="F237" s="223">
        <v>5</v>
      </c>
      <c r="G237" s="183">
        <v>5</v>
      </c>
      <c r="H237" s="183">
        <v>4.3</v>
      </c>
      <c r="I237" s="183">
        <v>3.3</v>
      </c>
      <c r="J237" s="183">
        <v>3.8</v>
      </c>
      <c r="K237" s="183">
        <v>1</v>
      </c>
      <c r="L237" s="183"/>
      <c r="M237" s="183"/>
      <c r="N237" s="183"/>
      <c r="O237" s="224"/>
      <c r="P237" s="167">
        <v>0</v>
      </c>
      <c r="Q237" s="223">
        <v>3.7</v>
      </c>
      <c r="R237" s="225"/>
      <c r="S237" s="225"/>
      <c r="T237" s="168"/>
      <c r="U237" s="168"/>
      <c r="V237" s="168"/>
      <c r="W237" s="166"/>
      <c r="X237" s="183">
        <v>5</v>
      </c>
      <c r="Y237" s="169">
        <v>0</v>
      </c>
      <c r="Z237" s="170"/>
      <c r="AB237" s="223"/>
      <c r="AC237" s="183"/>
      <c r="AD237" s="183"/>
      <c r="AE237" s="183"/>
      <c r="AF237" s="183"/>
      <c r="AG237" s="183"/>
      <c r="AH237" s="183"/>
      <c r="AI237" s="183"/>
      <c r="AJ237" s="183"/>
      <c r="AK237" s="226"/>
      <c r="AL237" s="227"/>
      <c r="AM237" s="223">
        <v>0</v>
      </c>
      <c r="AN237" s="225"/>
      <c r="AO237" s="225"/>
      <c r="AP237" s="168"/>
      <c r="AQ237" s="168"/>
      <c r="AR237" s="168"/>
      <c r="AS237" s="166"/>
      <c r="AT237" s="183">
        <v>0</v>
      </c>
      <c r="AU237" s="169">
        <v>0</v>
      </c>
      <c r="AV237" s="173"/>
      <c r="AX237" s="228"/>
      <c r="AY237" s="229"/>
      <c r="AZ237" s="229"/>
      <c r="BA237" s="229"/>
      <c r="BB237" s="229"/>
      <c r="BC237" s="230"/>
      <c r="BE237" s="231"/>
      <c r="BF237" s="183"/>
      <c r="BG237" s="183"/>
      <c r="BH237" s="183"/>
      <c r="BI237" s="183"/>
      <c r="BJ237" s="183"/>
      <c r="BK237" s="183"/>
      <c r="BL237" s="183"/>
      <c r="BM237" s="183"/>
      <c r="BN237" s="226"/>
      <c r="BO237" s="227"/>
      <c r="BP237" s="223"/>
      <c r="BQ237" s="225"/>
      <c r="BR237" s="225"/>
      <c r="BS237" s="168"/>
      <c r="BT237" s="168"/>
      <c r="BU237" s="168"/>
      <c r="BV237" s="166"/>
      <c r="BW237" s="183">
        <v>0</v>
      </c>
      <c r="BX237" s="169">
        <v>0</v>
      </c>
      <c r="BY237" s="184"/>
      <c r="CA237" s="185">
        <v>3.9</v>
      </c>
      <c r="CB237" s="232" t="s">
        <v>424</v>
      </c>
      <c r="CC237" s="187"/>
      <c r="CD237" s="188">
        <v>0</v>
      </c>
      <c r="CE237" s="233">
        <v>0</v>
      </c>
      <c r="CF237" s="190"/>
      <c r="CG237" s="191">
        <v>0</v>
      </c>
      <c r="CH237" s="234">
        <v>0</v>
      </c>
      <c r="CI237" s="190"/>
      <c r="CJ237" s="235">
        <v>3.9</v>
      </c>
      <c r="CL237" s="236"/>
      <c r="CM237" s="237"/>
      <c r="CN237" s="238"/>
      <c r="CO237">
        <v>0</v>
      </c>
      <c r="CP237" s="426"/>
      <c r="CQ237" s="427"/>
      <c r="CR237" s="427"/>
      <c r="CS237" s="427"/>
      <c r="CT237" s="428"/>
      <c r="CU237" s="242">
        <v>0</v>
      </c>
      <c r="CW237" s="243"/>
      <c r="CX237" s="244">
        <v>0</v>
      </c>
      <c r="CY237" s="202">
        <v>0</v>
      </c>
      <c r="CZ237" s="245">
        <v>0</v>
      </c>
      <c r="DA237" s="204"/>
      <c r="DB237" s="243"/>
      <c r="DC237" s="244">
        <v>0</v>
      </c>
      <c r="DD237" s="202">
        <v>0</v>
      </c>
      <c r="DE237" s="246">
        <v>0</v>
      </c>
      <c r="DF237" s="190"/>
      <c r="DG237" s="243"/>
      <c r="DH237" s="202">
        <v>0</v>
      </c>
      <c r="DI237" s="202">
        <v>0</v>
      </c>
      <c r="DJ237" s="246">
        <v>0</v>
      </c>
      <c r="DK237" s="209"/>
      <c r="DL237" s="247"/>
      <c r="DM237" s="248"/>
      <c r="DN237" s="248"/>
      <c r="DO237" s="249"/>
      <c r="DR237" s="250">
        <v>3</v>
      </c>
      <c r="DS237" s="397">
        <v>3.9</v>
      </c>
      <c r="DT237" s="397"/>
      <c r="DU237" s="398"/>
      <c r="DV237" s="391"/>
      <c r="DW237" s="253">
        <v>0</v>
      </c>
      <c r="DX237" s="399">
        <v>0</v>
      </c>
      <c r="DY237" s="399"/>
      <c r="DZ237" s="400"/>
      <c r="EA237" s="391"/>
      <c r="EB237" s="401">
        <v>0</v>
      </c>
      <c r="EC237" s="402">
        <v>0</v>
      </c>
      <c r="ED237" s="402"/>
      <c r="EE237" s="403"/>
    </row>
    <row r="238" spans="1:135" x14ac:dyDescent="0.3">
      <c r="A238" s="20">
        <f t="shared" si="5"/>
        <v>70510</v>
      </c>
      <c r="B238" s="456" t="s">
        <v>347</v>
      </c>
      <c r="C238" s="457" t="s">
        <v>348</v>
      </c>
      <c r="D238" s="457" t="s">
        <v>270</v>
      </c>
      <c r="E238" s="457" t="s">
        <v>26</v>
      </c>
      <c r="F238" s="223">
        <v>5</v>
      </c>
      <c r="G238" s="183">
        <v>1</v>
      </c>
      <c r="H238" s="183">
        <v>4.5999999999999996</v>
      </c>
      <c r="I238" s="183">
        <v>2.5</v>
      </c>
      <c r="J238" s="183">
        <v>3.6</v>
      </c>
      <c r="K238" s="183">
        <v>1</v>
      </c>
      <c r="L238" s="183"/>
      <c r="M238" s="183"/>
      <c r="N238" s="183"/>
      <c r="O238" s="224"/>
      <c r="P238" s="167">
        <v>0</v>
      </c>
      <c r="Q238" s="223">
        <v>3</v>
      </c>
      <c r="R238" s="225"/>
      <c r="S238" s="225"/>
      <c r="T238" s="168"/>
      <c r="U238" s="168"/>
      <c r="V238" s="168"/>
      <c r="W238" s="166"/>
      <c r="X238" s="183">
        <v>5</v>
      </c>
      <c r="Y238" s="169">
        <v>0</v>
      </c>
      <c r="Z238" s="170"/>
      <c r="AB238" s="223"/>
      <c r="AC238" s="183"/>
      <c r="AD238" s="183"/>
      <c r="AE238" s="183"/>
      <c r="AF238" s="183"/>
      <c r="AG238" s="183"/>
      <c r="AH238" s="183"/>
      <c r="AI238" s="183"/>
      <c r="AJ238" s="183"/>
      <c r="AK238" s="226"/>
      <c r="AL238" s="227"/>
      <c r="AM238" s="223">
        <v>0</v>
      </c>
      <c r="AN238" s="225"/>
      <c r="AO238" s="225"/>
      <c r="AP238" s="168"/>
      <c r="AQ238" s="168"/>
      <c r="AR238" s="168"/>
      <c r="AS238" s="166"/>
      <c r="AT238" s="183">
        <v>0</v>
      </c>
      <c r="AU238" s="169">
        <v>0</v>
      </c>
      <c r="AV238" s="173"/>
      <c r="AX238" s="228"/>
      <c r="AY238" s="229"/>
      <c r="AZ238" s="229"/>
      <c r="BA238" s="229"/>
      <c r="BB238" s="229"/>
      <c r="BC238" s="230"/>
      <c r="BE238" s="231"/>
      <c r="BF238" s="183"/>
      <c r="BG238" s="183"/>
      <c r="BH238" s="183"/>
      <c r="BI238" s="183"/>
      <c r="BJ238" s="183"/>
      <c r="BK238" s="183"/>
      <c r="BL238" s="183"/>
      <c r="BM238" s="183"/>
      <c r="BN238" s="226"/>
      <c r="BO238" s="227"/>
      <c r="BP238" s="223"/>
      <c r="BQ238" s="225"/>
      <c r="BR238" s="225"/>
      <c r="BS238" s="168"/>
      <c r="BT238" s="168"/>
      <c r="BU238" s="168"/>
      <c r="BV238" s="166"/>
      <c r="BW238" s="183">
        <v>0</v>
      </c>
      <c r="BX238" s="169">
        <v>0</v>
      </c>
      <c r="BY238" s="184"/>
      <c r="CA238" s="185">
        <v>3.2</v>
      </c>
      <c r="CB238" s="232" t="s">
        <v>424</v>
      </c>
      <c r="CC238" s="187"/>
      <c r="CD238" s="188">
        <v>0</v>
      </c>
      <c r="CE238" s="233">
        <v>0</v>
      </c>
      <c r="CF238" s="190"/>
      <c r="CG238" s="191">
        <v>0</v>
      </c>
      <c r="CH238" s="234">
        <v>0</v>
      </c>
      <c r="CI238" s="190"/>
      <c r="CJ238" s="235">
        <v>3.2</v>
      </c>
      <c r="CL238" s="236"/>
      <c r="CM238" s="237"/>
      <c r="CN238" s="238"/>
      <c r="CO238">
        <v>0</v>
      </c>
      <c r="CP238" s="426"/>
      <c r="CQ238" s="427"/>
      <c r="CR238" s="427"/>
      <c r="CS238" s="427"/>
      <c r="CT238" s="428"/>
      <c r="CU238" s="242">
        <v>0</v>
      </c>
      <c r="CW238" s="243"/>
      <c r="CX238" s="244">
        <v>0</v>
      </c>
      <c r="CY238" s="202">
        <v>0</v>
      </c>
      <c r="CZ238" s="245">
        <v>0</v>
      </c>
      <c r="DA238" s="204"/>
      <c r="DB238" s="243"/>
      <c r="DC238" s="244">
        <v>0</v>
      </c>
      <c r="DD238" s="202">
        <v>0</v>
      </c>
      <c r="DE238" s="246">
        <v>0</v>
      </c>
      <c r="DF238" s="190"/>
      <c r="DG238" s="243"/>
      <c r="DH238" s="202">
        <v>0</v>
      </c>
      <c r="DI238" s="202">
        <v>0</v>
      </c>
      <c r="DJ238" s="246">
        <v>0</v>
      </c>
      <c r="DK238" s="209"/>
      <c r="DL238" s="247"/>
      <c r="DM238" s="248"/>
      <c r="DN238" s="248"/>
      <c r="DO238" s="249"/>
      <c r="DR238" s="250">
        <v>3.1</v>
      </c>
      <c r="DS238" s="397">
        <v>3.2</v>
      </c>
      <c r="DT238" s="397"/>
      <c r="DU238" s="398"/>
      <c r="DV238" s="391"/>
      <c r="DW238" s="253">
        <v>0</v>
      </c>
      <c r="DX238" s="399">
        <v>0</v>
      </c>
      <c r="DY238" s="399"/>
      <c r="DZ238" s="400"/>
      <c r="EA238" s="391"/>
      <c r="EB238" s="401">
        <v>0</v>
      </c>
      <c r="EC238" s="402">
        <v>0</v>
      </c>
      <c r="ED238" s="402"/>
      <c r="EE238" s="403"/>
    </row>
    <row r="239" spans="1:135" x14ac:dyDescent="0.3">
      <c r="A239" s="20">
        <f t="shared" si="5"/>
        <v>70511</v>
      </c>
      <c r="B239" s="456" t="s">
        <v>98</v>
      </c>
      <c r="C239" s="457" t="s">
        <v>349</v>
      </c>
      <c r="D239" s="457" t="s">
        <v>107</v>
      </c>
      <c r="E239" s="457">
        <v>0</v>
      </c>
      <c r="F239" s="266">
        <v>1</v>
      </c>
      <c r="G239" s="268">
        <v>1</v>
      </c>
      <c r="H239" s="268">
        <v>1</v>
      </c>
      <c r="I239" s="268">
        <v>1</v>
      </c>
      <c r="J239" s="268">
        <v>1</v>
      </c>
      <c r="K239" s="268">
        <v>1</v>
      </c>
      <c r="L239" s="268"/>
      <c r="M239" s="268"/>
      <c r="N239" s="268"/>
      <c r="O239" s="224"/>
      <c r="P239" s="167">
        <v>0</v>
      </c>
      <c r="Q239" s="266">
        <v>1</v>
      </c>
      <c r="R239" s="269"/>
      <c r="S239" s="269"/>
      <c r="T239" s="169"/>
      <c r="U239" s="169"/>
      <c r="V239" s="169"/>
      <c r="W239" s="166"/>
      <c r="X239" s="183">
        <v>5</v>
      </c>
      <c r="Y239" s="169">
        <v>0</v>
      </c>
      <c r="Z239" s="170"/>
      <c r="AB239" s="266"/>
      <c r="AC239" s="268"/>
      <c r="AD239" s="268"/>
      <c r="AE239" s="268"/>
      <c r="AF239" s="268"/>
      <c r="AG239" s="268"/>
      <c r="AH239" s="268"/>
      <c r="AI239" s="268"/>
      <c r="AJ239" s="268"/>
      <c r="AK239" s="226"/>
      <c r="AL239" s="227"/>
      <c r="AM239" s="223">
        <v>0</v>
      </c>
      <c r="AN239" s="269"/>
      <c r="AO239" s="269"/>
      <c r="AP239" s="169"/>
      <c r="AQ239" s="169"/>
      <c r="AR239" s="169"/>
      <c r="AS239" s="166"/>
      <c r="AT239" s="183">
        <v>0</v>
      </c>
      <c r="AU239" s="169">
        <v>0</v>
      </c>
      <c r="AV239" s="173"/>
      <c r="AX239" s="228"/>
      <c r="AY239" s="229"/>
      <c r="AZ239" s="229"/>
      <c r="BA239" s="229"/>
      <c r="BB239" s="229"/>
      <c r="BC239" s="230"/>
      <c r="BE239" s="270"/>
      <c r="BF239" s="268"/>
      <c r="BG239" s="268"/>
      <c r="BH239" s="268"/>
      <c r="BI239" s="268"/>
      <c r="BJ239" s="268"/>
      <c r="BK239" s="268"/>
      <c r="BL239" s="268"/>
      <c r="BM239" s="268"/>
      <c r="BN239" s="226"/>
      <c r="BO239" s="227"/>
      <c r="BP239" s="223"/>
      <c r="BQ239" s="269"/>
      <c r="BR239" s="269"/>
      <c r="BS239" s="169"/>
      <c r="BT239" s="169"/>
      <c r="BU239" s="169"/>
      <c r="BV239" s="166"/>
      <c r="BW239" s="183">
        <v>0</v>
      </c>
      <c r="BX239" s="169">
        <v>0</v>
      </c>
      <c r="BY239" s="184"/>
      <c r="CA239" s="185">
        <v>1.4</v>
      </c>
      <c r="CB239" s="232" t="s">
        <v>426</v>
      </c>
      <c r="CC239" s="187"/>
      <c r="CD239" s="188">
        <v>0</v>
      </c>
      <c r="CE239" s="233">
        <v>0</v>
      </c>
      <c r="CF239" s="190"/>
      <c r="CG239" s="191">
        <v>0</v>
      </c>
      <c r="CH239" s="234">
        <v>0</v>
      </c>
      <c r="CI239" s="190"/>
      <c r="CJ239" s="235">
        <v>1.4</v>
      </c>
      <c r="CL239" s="236"/>
      <c r="CM239" s="237"/>
      <c r="CN239" s="238"/>
      <c r="CO239">
        <v>0</v>
      </c>
      <c r="CP239" s="426"/>
      <c r="CQ239" s="427"/>
      <c r="CR239" s="427"/>
      <c r="CS239" s="427"/>
      <c r="CT239" s="428"/>
      <c r="CU239" s="242">
        <v>0</v>
      </c>
      <c r="CW239" s="243"/>
      <c r="CX239" s="244">
        <v>0</v>
      </c>
      <c r="CY239" s="202">
        <v>0</v>
      </c>
      <c r="CZ239" s="245">
        <v>0</v>
      </c>
      <c r="DA239" s="204"/>
      <c r="DB239" s="243"/>
      <c r="DC239" s="244">
        <v>0</v>
      </c>
      <c r="DD239" s="202">
        <v>0</v>
      </c>
      <c r="DE239" s="246">
        <v>0</v>
      </c>
      <c r="DF239" s="190"/>
      <c r="DG239" s="243"/>
      <c r="DH239" s="202">
        <v>0</v>
      </c>
      <c r="DI239" s="202">
        <v>0</v>
      </c>
      <c r="DJ239" s="246">
        <v>0</v>
      </c>
      <c r="DK239" s="209"/>
      <c r="DL239" s="247"/>
      <c r="DM239" s="248"/>
      <c r="DN239" s="248"/>
      <c r="DO239" s="249"/>
      <c r="DR239" s="250">
        <v>3.1</v>
      </c>
      <c r="DS239" s="397">
        <v>1.4</v>
      </c>
      <c r="DT239" s="397"/>
      <c r="DU239" s="398"/>
      <c r="DV239" s="391"/>
      <c r="DW239" s="253">
        <v>0</v>
      </c>
      <c r="DX239" s="399">
        <v>0</v>
      </c>
      <c r="DY239" s="399"/>
      <c r="DZ239" s="400"/>
      <c r="EA239" s="391"/>
      <c r="EB239" s="401">
        <v>0</v>
      </c>
      <c r="EC239" s="402">
        <v>0</v>
      </c>
      <c r="ED239" s="402"/>
      <c r="EE239" s="403"/>
    </row>
    <row r="240" spans="1:135" x14ac:dyDescent="0.3">
      <c r="A240" s="20">
        <f t="shared" si="5"/>
        <v>70512</v>
      </c>
      <c r="B240" s="456" t="s">
        <v>350</v>
      </c>
      <c r="C240" s="457" t="s">
        <v>55</v>
      </c>
      <c r="D240" s="457" t="s">
        <v>81</v>
      </c>
      <c r="E240" s="457">
        <v>0</v>
      </c>
      <c r="F240" s="223">
        <v>5</v>
      </c>
      <c r="G240" s="183">
        <v>5</v>
      </c>
      <c r="H240" s="183">
        <v>5</v>
      </c>
      <c r="I240" s="183">
        <v>3.5</v>
      </c>
      <c r="J240" s="183">
        <v>1</v>
      </c>
      <c r="K240" s="183">
        <v>1</v>
      </c>
      <c r="L240" s="183"/>
      <c r="M240" s="183"/>
      <c r="N240" s="183"/>
      <c r="O240" s="224"/>
      <c r="P240" s="167">
        <v>0</v>
      </c>
      <c r="Q240" s="223">
        <v>3.4</v>
      </c>
      <c r="R240" s="225"/>
      <c r="S240" s="225"/>
      <c r="T240" s="168"/>
      <c r="U240" s="168"/>
      <c r="V240" s="168"/>
      <c r="W240" s="166"/>
      <c r="X240" s="183">
        <v>5</v>
      </c>
      <c r="Y240" s="169">
        <v>0</v>
      </c>
      <c r="Z240" s="170"/>
      <c r="AB240" s="223"/>
      <c r="AC240" s="183"/>
      <c r="AD240" s="183"/>
      <c r="AE240" s="183"/>
      <c r="AF240" s="183"/>
      <c r="AG240" s="183"/>
      <c r="AH240" s="183"/>
      <c r="AI240" s="183"/>
      <c r="AJ240" s="183"/>
      <c r="AK240" s="226"/>
      <c r="AL240" s="227"/>
      <c r="AM240" s="223">
        <v>0</v>
      </c>
      <c r="AN240" s="225"/>
      <c r="AO240" s="225"/>
      <c r="AP240" s="168"/>
      <c r="AQ240" s="168"/>
      <c r="AR240" s="168"/>
      <c r="AS240" s="166"/>
      <c r="AT240" s="183">
        <v>0</v>
      </c>
      <c r="AU240" s="169">
        <v>0</v>
      </c>
      <c r="AV240" s="173"/>
      <c r="AX240" s="228"/>
      <c r="AY240" s="229"/>
      <c r="AZ240" s="229"/>
      <c r="BA240" s="229"/>
      <c r="BB240" s="229"/>
      <c r="BC240" s="230"/>
      <c r="BE240" s="231"/>
      <c r="BF240" s="183"/>
      <c r="BG240" s="183"/>
      <c r="BH240" s="183"/>
      <c r="BI240" s="183"/>
      <c r="BJ240" s="183"/>
      <c r="BK240" s="183"/>
      <c r="BL240" s="183"/>
      <c r="BM240" s="183"/>
      <c r="BN240" s="226"/>
      <c r="BO240" s="227"/>
      <c r="BP240" s="223"/>
      <c r="BQ240" s="225"/>
      <c r="BR240" s="225"/>
      <c r="BS240" s="168"/>
      <c r="BT240" s="168"/>
      <c r="BU240" s="168"/>
      <c r="BV240" s="166"/>
      <c r="BW240" s="183">
        <v>0</v>
      </c>
      <c r="BX240" s="169">
        <v>0</v>
      </c>
      <c r="BY240" s="184"/>
      <c r="CA240" s="185">
        <v>3.6</v>
      </c>
      <c r="CB240" s="232" t="s">
        <v>424</v>
      </c>
      <c r="CC240" s="187"/>
      <c r="CD240" s="188">
        <v>0</v>
      </c>
      <c r="CE240" s="233">
        <v>0</v>
      </c>
      <c r="CF240" s="190"/>
      <c r="CG240" s="191">
        <v>0</v>
      </c>
      <c r="CH240" s="234">
        <v>0</v>
      </c>
      <c r="CI240" s="190"/>
      <c r="CJ240" s="235">
        <v>3.6</v>
      </c>
      <c r="CL240" s="236"/>
      <c r="CM240" s="237"/>
      <c r="CN240" s="238"/>
      <c r="CO240">
        <v>0</v>
      </c>
      <c r="CP240" s="426"/>
      <c r="CQ240" s="427"/>
      <c r="CR240" s="427"/>
      <c r="CS240" s="427"/>
      <c r="CT240" s="428"/>
      <c r="CU240" s="242">
        <v>0</v>
      </c>
      <c r="CW240" s="243"/>
      <c r="CX240" s="244">
        <v>0</v>
      </c>
      <c r="CY240" s="202">
        <v>0</v>
      </c>
      <c r="CZ240" s="245">
        <v>0</v>
      </c>
      <c r="DA240" s="204"/>
      <c r="DB240" s="243"/>
      <c r="DC240" s="244">
        <v>0</v>
      </c>
      <c r="DD240" s="202">
        <v>0</v>
      </c>
      <c r="DE240" s="246">
        <v>0</v>
      </c>
      <c r="DF240" s="190"/>
      <c r="DG240" s="243"/>
      <c r="DH240" s="202">
        <v>0</v>
      </c>
      <c r="DI240" s="202">
        <v>0</v>
      </c>
      <c r="DJ240" s="246">
        <v>0</v>
      </c>
      <c r="DK240" s="209"/>
      <c r="DL240" s="247"/>
      <c r="DM240" s="248"/>
      <c r="DN240" s="248"/>
      <c r="DO240" s="249"/>
      <c r="DR240" s="250">
        <v>3</v>
      </c>
      <c r="DS240" s="397">
        <v>3.6</v>
      </c>
      <c r="DT240" s="397"/>
      <c r="DU240" s="398"/>
      <c r="DV240" s="391"/>
      <c r="DW240" s="253">
        <v>0</v>
      </c>
      <c r="DX240" s="399">
        <v>0</v>
      </c>
      <c r="DY240" s="399"/>
      <c r="DZ240" s="400"/>
      <c r="EA240" s="391"/>
      <c r="EB240" s="401">
        <v>0</v>
      </c>
      <c r="EC240" s="402">
        <v>0</v>
      </c>
      <c r="ED240" s="402"/>
      <c r="EE240" s="403"/>
    </row>
    <row r="241" spans="1:135" x14ac:dyDescent="0.3">
      <c r="A241" s="20">
        <f t="shared" si="5"/>
        <v>70513</v>
      </c>
      <c r="B241" s="456" t="s">
        <v>144</v>
      </c>
      <c r="C241" s="457" t="s">
        <v>77</v>
      </c>
      <c r="D241" s="457" t="s">
        <v>155</v>
      </c>
      <c r="E241" s="457" t="s">
        <v>156</v>
      </c>
      <c r="F241" s="223">
        <v>1</v>
      </c>
      <c r="G241" s="183">
        <v>1</v>
      </c>
      <c r="H241" s="183">
        <v>1</v>
      </c>
      <c r="I241" s="183">
        <v>3.6</v>
      </c>
      <c r="J241" s="183">
        <v>4</v>
      </c>
      <c r="K241" s="183">
        <v>1</v>
      </c>
      <c r="L241" s="183"/>
      <c r="M241" s="183"/>
      <c r="N241" s="183"/>
      <c r="O241" s="224"/>
      <c r="P241" s="167">
        <v>0</v>
      </c>
      <c r="Q241" s="223">
        <v>1.9</v>
      </c>
      <c r="R241" s="225"/>
      <c r="S241" s="225"/>
      <c r="T241" s="168"/>
      <c r="U241" s="168"/>
      <c r="V241" s="168"/>
      <c r="W241" s="166"/>
      <c r="X241" s="183">
        <v>5</v>
      </c>
      <c r="Y241" s="169">
        <v>0</v>
      </c>
      <c r="Z241" s="170"/>
      <c r="AB241" s="223"/>
      <c r="AC241" s="183"/>
      <c r="AD241" s="183"/>
      <c r="AE241" s="183"/>
      <c r="AF241" s="183"/>
      <c r="AG241" s="183"/>
      <c r="AH241" s="183"/>
      <c r="AI241" s="183"/>
      <c r="AJ241" s="183"/>
      <c r="AK241" s="226"/>
      <c r="AL241" s="227"/>
      <c r="AM241" s="223">
        <v>0</v>
      </c>
      <c r="AN241" s="225"/>
      <c r="AO241" s="225"/>
      <c r="AP241" s="168"/>
      <c r="AQ241" s="168"/>
      <c r="AR241" s="168"/>
      <c r="AS241" s="166"/>
      <c r="AT241" s="183">
        <v>0</v>
      </c>
      <c r="AU241" s="169">
        <v>0</v>
      </c>
      <c r="AV241" s="173"/>
      <c r="AX241" s="228"/>
      <c r="AY241" s="229"/>
      <c r="AZ241" s="229"/>
      <c r="BA241" s="229"/>
      <c r="BB241" s="229"/>
      <c r="BC241" s="230"/>
      <c r="BE241" s="231"/>
      <c r="BF241" s="183"/>
      <c r="BG241" s="183"/>
      <c r="BH241" s="183"/>
      <c r="BI241" s="183"/>
      <c r="BJ241" s="183"/>
      <c r="BK241" s="183"/>
      <c r="BL241" s="183"/>
      <c r="BM241" s="183"/>
      <c r="BN241" s="226"/>
      <c r="BO241" s="227"/>
      <c r="BP241" s="223"/>
      <c r="BQ241" s="225"/>
      <c r="BR241" s="225"/>
      <c r="BS241" s="168"/>
      <c r="BT241" s="168"/>
      <c r="BU241" s="168"/>
      <c r="BV241" s="166"/>
      <c r="BW241" s="183">
        <v>0</v>
      </c>
      <c r="BX241" s="169">
        <v>0</v>
      </c>
      <c r="BY241" s="184"/>
      <c r="CA241" s="185">
        <v>2.2000000000000002</v>
      </c>
      <c r="CB241" s="232" t="s">
        <v>426</v>
      </c>
      <c r="CC241" s="187"/>
      <c r="CD241" s="188">
        <v>0</v>
      </c>
      <c r="CE241" s="233">
        <v>0</v>
      </c>
      <c r="CF241" s="190"/>
      <c r="CG241" s="191">
        <v>0</v>
      </c>
      <c r="CH241" s="234">
        <v>0</v>
      </c>
      <c r="CI241" s="190"/>
      <c r="CJ241" s="235">
        <v>2.2000000000000002</v>
      </c>
      <c r="CL241" s="236"/>
      <c r="CM241" s="237"/>
      <c r="CN241" s="238"/>
      <c r="CO241">
        <v>0</v>
      </c>
      <c r="CP241" s="426"/>
      <c r="CQ241" s="427"/>
      <c r="CR241" s="427"/>
      <c r="CS241" s="427"/>
      <c r="CT241" s="428"/>
      <c r="CU241" s="242">
        <v>0</v>
      </c>
      <c r="CW241" s="243"/>
      <c r="CX241" s="244">
        <v>0</v>
      </c>
      <c r="CY241" s="202">
        <v>0</v>
      </c>
      <c r="CZ241" s="245">
        <v>0</v>
      </c>
      <c r="DA241" s="204"/>
      <c r="DB241" s="243"/>
      <c r="DC241" s="244">
        <v>0</v>
      </c>
      <c r="DD241" s="202">
        <v>0</v>
      </c>
      <c r="DE241" s="246">
        <v>0</v>
      </c>
      <c r="DF241" s="190"/>
      <c r="DG241" s="243"/>
      <c r="DH241" s="202">
        <v>0</v>
      </c>
      <c r="DI241" s="202">
        <v>0</v>
      </c>
      <c r="DJ241" s="246">
        <v>0</v>
      </c>
      <c r="DK241" s="209"/>
      <c r="DL241" s="247"/>
      <c r="DM241" s="248"/>
      <c r="DN241" s="248"/>
      <c r="DO241" s="249"/>
      <c r="DR241" s="250">
        <v>3</v>
      </c>
      <c r="DS241" s="397">
        <v>2.2000000000000002</v>
      </c>
      <c r="DT241" s="397"/>
      <c r="DU241" s="398"/>
      <c r="DV241" s="391"/>
      <c r="DW241" s="253">
        <v>0</v>
      </c>
      <c r="DX241" s="399">
        <v>0</v>
      </c>
      <c r="DY241" s="399"/>
      <c r="DZ241" s="400"/>
      <c r="EA241" s="391"/>
      <c r="EB241" s="401">
        <v>0</v>
      </c>
      <c r="EC241" s="402">
        <v>0</v>
      </c>
      <c r="ED241" s="402"/>
      <c r="EE241" s="403"/>
    </row>
    <row r="242" spans="1:135" x14ac:dyDescent="0.3">
      <c r="A242" s="20">
        <f t="shared" si="5"/>
        <v>70514</v>
      </c>
      <c r="B242" s="456" t="s">
        <v>127</v>
      </c>
      <c r="C242" s="457" t="s">
        <v>45</v>
      </c>
      <c r="D242" s="457" t="s">
        <v>102</v>
      </c>
      <c r="E242" s="457">
        <v>0</v>
      </c>
      <c r="F242" s="223">
        <v>5</v>
      </c>
      <c r="G242" s="183">
        <v>4.5</v>
      </c>
      <c r="H242" s="183">
        <v>4</v>
      </c>
      <c r="I242" s="183">
        <v>3.5</v>
      </c>
      <c r="J242" s="183">
        <v>1</v>
      </c>
      <c r="K242" s="183">
        <v>1</v>
      </c>
      <c r="L242" s="183"/>
      <c r="M242" s="183"/>
      <c r="N242" s="183"/>
      <c r="O242" s="224"/>
      <c r="P242" s="167">
        <v>0</v>
      </c>
      <c r="Q242" s="223">
        <v>3.2</v>
      </c>
      <c r="R242" s="225"/>
      <c r="S242" s="225"/>
      <c r="T242" s="168"/>
      <c r="U242" s="168"/>
      <c r="V242" s="168"/>
      <c r="W242" s="166"/>
      <c r="X242" s="183">
        <v>5</v>
      </c>
      <c r="Y242" s="169">
        <v>0</v>
      </c>
      <c r="Z242" s="170"/>
      <c r="AB242" s="223"/>
      <c r="AC242" s="183"/>
      <c r="AD242" s="183"/>
      <c r="AE242" s="183"/>
      <c r="AF242" s="183"/>
      <c r="AG242" s="183"/>
      <c r="AH242" s="183"/>
      <c r="AI242" s="183"/>
      <c r="AJ242" s="183"/>
      <c r="AK242" s="226"/>
      <c r="AL242" s="227"/>
      <c r="AM242" s="223">
        <v>0</v>
      </c>
      <c r="AN242" s="225"/>
      <c r="AO242" s="225"/>
      <c r="AP242" s="168"/>
      <c r="AQ242" s="168"/>
      <c r="AR242" s="168"/>
      <c r="AS242" s="166"/>
      <c r="AT242" s="183">
        <v>0</v>
      </c>
      <c r="AU242" s="169">
        <v>0</v>
      </c>
      <c r="AV242" s="173"/>
      <c r="AX242" s="228"/>
      <c r="AY242" s="229"/>
      <c r="AZ242" s="229"/>
      <c r="BA242" s="229"/>
      <c r="BB242" s="229"/>
      <c r="BC242" s="230"/>
      <c r="BE242" s="231"/>
      <c r="BF242" s="183"/>
      <c r="BG242" s="183"/>
      <c r="BH242" s="183"/>
      <c r="BI242" s="183"/>
      <c r="BJ242" s="183"/>
      <c r="BK242" s="183"/>
      <c r="BL242" s="183"/>
      <c r="BM242" s="183"/>
      <c r="BN242" s="226"/>
      <c r="BO242" s="227"/>
      <c r="BP242" s="223"/>
      <c r="BQ242" s="225"/>
      <c r="BR242" s="225"/>
      <c r="BS242" s="168"/>
      <c r="BT242" s="168"/>
      <c r="BU242" s="168"/>
      <c r="BV242" s="166"/>
      <c r="BW242" s="183">
        <v>0</v>
      </c>
      <c r="BX242" s="169">
        <v>0</v>
      </c>
      <c r="BY242" s="184"/>
      <c r="CA242" s="185">
        <v>3.4</v>
      </c>
      <c r="CB242" s="232" t="s">
        <v>424</v>
      </c>
      <c r="CC242" s="187"/>
      <c r="CD242" s="188">
        <v>0</v>
      </c>
      <c r="CE242" s="233">
        <v>0</v>
      </c>
      <c r="CF242" s="190"/>
      <c r="CG242" s="191">
        <v>0</v>
      </c>
      <c r="CH242" s="234">
        <v>0</v>
      </c>
      <c r="CI242" s="190"/>
      <c r="CJ242" s="235">
        <v>3.4</v>
      </c>
      <c r="CL242" s="236"/>
      <c r="CM242" s="237"/>
      <c r="CN242" s="238"/>
      <c r="CO242">
        <v>0</v>
      </c>
      <c r="CP242" s="426"/>
      <c r="CQ242" s="427"/>
      <c r="CR242" s="427"/>
      <c r="CS242" s="427"/>
      <c r="CT242" s="428"/>
      <c r="CU242" s="242">
        <v>0</v>
      </c>
      <c r="CW242" s="243"/>
      <c r="CX242" s="244">
        <v>0</v>
      </c>
      <c r="CY242" s="202">
        <v>0</v>
      </c>
      <c r="CZ242" s="245">
        <v>0</v>
      </c>
      <c r="DA242" s="204"/>
      <c r="DB242" s="243"/>
      <c r="DC242" s="244">
        <v>0</v>
      </c>
      <c r="DD242" s="202">
        <v>0</v>
      </c>
      <c r="DE242" s="246">
        <v>0</v>
      </c>
      <c r="DF242" s="190"/>
      <c r="DG242" s="243"/>
      <c r="DH242" s="202">
        <v>0</v>
      </c>
      <c r="DI242" s="202">
        <v>0</v>
      </c>
      <c r="DJ242" s="246">
        <v>0</v>
      </c>
      <c r="DK242" s="209"/>
      <c r="DL242" s="247"/>
      <c r="DM242" s="248"/>
      <c r="DN242" s="248"/>
      <c r="DO242" s="249"/>
      <c r="DR242" s="250">
        <v>3.2</v>
      </c>
      <c r="DS242" s="397">
        <v>3.4</v>
      </c>
      <c r="DT242" s="397"/>
      <c r="DU242" s="398"/>
      <c r="DV242" s="391"/>
      <c r="DW242" s="253">
        <v>0</v>
      </c>
      <c r="DX242" s="399">
        <v>0</v>
      </c>
      <c r="DY242" s="399"/>
      <c r="DZ242" s="400"/>
      <c r="EA242" s="391"/>
      <c r="EB242" s="401">
        <v>0</v>
      </c>
      <c r="EC242" s="402">
        <v>0</v>
      </c>
      <c r="ED242" s="402"/>
      <c r="EE242" s="403"/>
    </row>
    <row r="243" spans="1:135" x14ac:dyDescent="0.3">
      <c r="A243" s="20">
        <f t="shared" si="5"/>
        <v>70515</v>
      </c>
      <c r="B243" s="456" t="s">
        <v>145</v>
      </c>
      <c r="C243" s="457" t="s">
        <v>351</v>
      </c>
      <c r="D243" s="457" t="s">
        <v>33</v>
      </c>
      <c r="E243" s="457">
        <v>0</v>
      </c>
      <c r="F243" s="223">
        <v>4.7</v>
      </c>
      <c r="G243" s="183">
        <v>5</v>
      </c>
      <c r="H243" s="183">
        <v>4.7</v>
      </c>
      <c r="I243" s="183">
        <v>2</v>
      </c>
      <c r="J243" s="183">
        <v>3.5</v>
      </c>
      <c r="K243" s="183">
        <v>1</v>
      </c>
      <c r="L243" s="183"/>
      <c r="M243" s="183"/>
      <c r="N243" s="183"/>
      <c r="O243" s="224"/>
      <c r="P243" s="167">
        <v>0</v>
      </c>
      <c r="Q243" s="223">
        <v>3.5</v>
      </c>
      <c r="R243" s="225"/>
      <c r="S243" s="225"/>
      <c r="T243" s="168"/>
      <c r="U243" s="168"/>
      <c r="V243" s="168"/>
      <c r="W243" s="166"/>
      <c r="X243" s="183">
        <v>5</v>
      </c>
      <c r="Y243" s="169">
        <v>0</v>
      </c>
      <c r="Z243" s="170"/>
      <c r="AB243" s="223"/>
      <c r="AC243" s="183"/>
      <c r="AD243" s="183"/>
      <c r="AE243" s="183"/>
      <c r="AF243" s="183"/>
      <c r="AG243" s="183"/>
      <c r="AH243" s="183"/>
      <c r="AI243" s="183"/>
      <c r="AJ243" s="183"/>
      <c r="AK243" s="226"/>
      <c r="AL243" s="227"/>
      <c r="AM243" s="223">
        <v>0</v>
      </c>
      <c r="AN243" s="225"/>
      <c r="AO243" s="225"/>
      <c r="AP243" s="168"/>
      <c r="AQ243" s="168"/>
      <c r="AR243" s="168"/>
      <c r="AS243" s="166"/>
      <c r="AT243" s="183">
        <v>0</v>
      </c>
      <c r="AU243" s="169">
        <v>0</v>
      </c>
      <c r="AV243" s="173"/>
      <c r="AX243" s="228"/>
      <c r="AY243" s="229"/>
      <c r="AZ243" s="229"/>
      <c r="BA243" s="229"/>
      <c r="BB243" s="229"/>
      <c r="BC243" s="230"/>
      <c r="BE243" s="231"/>
      <c r="BF243" s="183"/>
      <c r="BG243" s="183"/>
      <c r="BH243" s="183"/>
      <c r="BI243" s="183"/>
      <c r="BJ243" s="183"/>
      <c r="BK243" s="183"/>
      <c r="BL243" s="183"/>
      <c r="BM243" s="183"/>
      <c r="BN243" s="226"/>
      <c r="BO243" s="227"/>
      <c r="BP243" s="223"/>
      <c r="BQ243" s="225"/>
      <c r="BR243" s="225"/>
      <c r="BS243" s="168"/>
      <c r="BT243" s="168"/>
      <c r="BU243" s="168"/>
      <c r="BV243" s="166"/>
      <c r="BW243" s="183">
        <v>0</v>
      </c>
      <c r="BX243" s="169">
        <v>0</v>
      </c>
      <c r="BY243" s="184"/>
      <c r="CA243" s="185">
        <v>3.6</v>
      </c>
      <c r="CB243" s="232" t="s">
        <v>424</v>
      </c>
      <c r="CC243" s="187"/>
      <c r="CD243" s="188">
        <v>0</v>
      </c>
      <c r="CE243" s="233">
        <v>0</v>
      </c>
      <c r="CF243" s="190"/>
      <c r="CG243" s="191">
        <v>0</v>
      </c>
      <c r="CH243" s="234">
        <v>0</v>
      </c>
      <c r="CI243" s="190"/>
      <c r="CJ243" s="235">
        <v>3.6</v>
      </c>
      <c r="CL243" s="236"/>
      <c r="CM243" s="237"/>
      <c r="CN243" s="238"/>
      <c r="CO243">
        <v>0</v>
      </c>
      <c r="CP243" s="426"/>
      <c r="CQ243" s="427"/>
      <c r="CR243" s="427"/>
      <c r="CS243" s="427"/>
      <c r="CT243" s="428"/>
      <c r="CU243" s="242">
        <v>0</v>
      </c>
      <c r="CW243" s="243"/>
      <c r="CX243" s="244">
        <v>0</v>
      </c>
      <c r="CY243" s="202">
        <v>0</v>
      </c>
      <c r="CZ243" s="245">
        <v>0</v>
      </c>
      <c r="DA243" s="204"/>
      <c r="DB243" s="243"/>
      <c r="DC243" s="244">
        <v>0</v>
      </c>
      <c r="DD243" s="202">
        <v>0</v>
      </c>
      <c r="DE243" s="246">
        <v>0</v>
      </c>
      <c r="DF243" s="190"/>
      <c r="DG243" s="243"/>
      <c r="DH243" s="202">
        <v>0</v>
      </c>
      <c r="DI243" s="202">
        <v>0</v>
      </c>
      <c r="DJ243" s="246">
        <v>0</v>
      </c>
      <c r="DK243" s="209"/>
      <c r="DL243" s="247"/>
      <c r="DM243" s="248"/>
      <c r="DN243" s="248"/>
      <c r="DO243" s="249"/>
      <c r="DR243" s="250">
        <v>2.9</v>
      </c>
      <c r="DS243" s="397">
        <v>3.6</v>
      </c>
      <c r="DT243" s="397"/>
      <c r="DU243" s="398"/>
      <c r="DV243" s="391"/>
      <c r="DW243" s="253">
        <v>0</v>
      </c>
      <c r="DX243" s="399">
        <v>0</v>
      </c>
      <c r="DY243" s="399"/>
      <c r="DZ243" s="400"/>
      <c r="EA243" s="391"/>
      <c r="EB243" s="401">
        <v>0</v>
      </c>
      <c r="EC243" s="402">
        <v>0</v>
      </c>
      <c r="ED243" s="402"/>
      <c r="EE243" s="403"/>
    </row>
    <row r="244" spans="1:135" x14ac:dyDescent="0.3">
      <c r="A244" s="20">
        <f t="shared" si="5"/>
        <v>70516</v>
      </c>
      <c r="B244" s="456" t="s">
        <v>145</v>
      </c>
      <c r="C244" s="457" t="s">
        <v>58</v>
      </c>
      <c r="D244" s="457" t="s">
        <v>352</v>
      </c>
      <c r="E244" s="457">
        <v>0</v>
      </c>
      <c r="F244" s="223">
        <v>5</v>
      </c>
      <c r="G244" s="183">
        <v>5</v>
      </c>
      <c r="H244" s="183">
        <v>4</v>
      </c>
      <c r="I244" s="183">
        <v>1</v>
      </c>
      <c r="J244" s="183">
        <v>1</v>
      </c>
      <c r="K244" s="183">
        <v>1</v>
      </c>
      <c r="L244" s="183"/>
      <c r="M244" s="183"/>
      <c r="N244" s="183"/>
      <c r="O244" s="224"/>
      <c r="P244" s="167">
        <v>0</v>
      </c>
      <c r="Q244" s="223">
        <v>2.8</v>
      </c>
      <c r="R244" s="225"/>
      <c r="S244" s="225"/>
      <c r="T244" s="168"/>
      <c r="U244" s="168"/>
      <c r="V244" s="168"/>
      <c r="W244" s="166"/>
      <c r="X244" s="183">
        <v>5</v>
      </c>
      <c r="Y244" s="169">
        <v>0</v>
      </c>
      <c r="Z244" s="170"/>
      <c r="AB244" s="223"/>
      <c r="AC244" s="183"/>
      <c r="AD244" s="183"/>
      <c r="AE244" s="183"/>
      <c r="AF244" s="183"/>
      <c r="AG244" s="183"/>
      <c r="AH244" s="183"/>
      <c r="AI244" s="183"/>
      <c r="AJ244" s="183"/>
      <c r="AK244" s="226"/>
      <c r="AL244" s="227"/>
      <c r="AM244" s="223">
        <v>0</v>
      </c>
      <c r="AN244" s="225"/>
      <c r="AO244" s="225"/>
      <c r="AP244" s="168"/>
      <c r="AQ244" s="168"/>
      <c r="AR244" s="168"/>
      <c r="AS244" s="166"/>
      <c r="AT244" s="183">
        <v>0</v>
      </c>
      <c r="AU244" s="169">
        <v>0</v>
      </c>
      <c r="AV244" s="173"/>
      <c r="AX244" s="228"/>
      <c r="AY244" s="229"/>
      <c r="AZ244" s="229"/>
      <c r="BA244" s="229"/>
      <c r="BB244" s="229"/>
      <c r="BC244" s="230"/>
      <c r="BE244" s="231"/>
      <c r="BF244" s="183"/>
      <c r="BG244" s="183"/>
      <c r="BH244" s="183"/>
      <c r="BI244" s="183"/>
      <c r="BJ244" s="183"/>
      <c r="BK244" s="183"/>
      <c r="BL244" s="183"/>
      <c r="BM244" s="183"/>
      <c r="BN244" s="226"/>
      <c r="BO244" s="227"/>
      <c r="BP244" s="223"/>
      <c r="BQ244" s="225"/>
      <c r="BR244" s="225"/>
      <c r="BS244" s="168"/>
      <c r="BT244" s="168"/>
      <c r="BU244" s="168"/>
      <c r="BV244" s="166"/>
      <c r="BW244" s="183">
        <v>0</v>
      </c>
      <c r="BX244" s="169">
        <v>0</v>
      </c>
      <c r="BY244" s="184"/>
      <c r="CA244" s="185">
        <v>3.1</v>
      </c>
      <c r="CB244" s="232" t="s">
        <v>424</v>
      </c>
      <c r="CC244" s="187"/>
      <c r="CD244" s="188">
        <v>0</v>
      </c>
      <c r="CE244" s="233">
        <v>0</v>
      </c>
      <c r="CF244" s="190"/>
      <c r="CG244" s="191">
        <v>0</v>
      </c>
      <c r="CH244" s="234">
        <v>0</v>
      </c>
      <c r="CI244" s="190"/>
      <c r="CJ244" s="235">
        <v>3.1</v>
      </c>
      <c r="CL244" s="236"/>
      <c r="CM244" s="237"/>
      <c r="CN244" s="238"/>
      <c r="CO244">
        <v>0</v>
      </c>
      <c r="CP244" s="426"/>
      <c r="CQ244" s="427"/>
      <c r="CR244" s="427"/>
      <c r="CS244" s="427"/>
      <c r="CT244" s="428"/>
      <c r="CU244" s="242">
        <v>0</v>
      </c>
      <c r="CW244" s="243"/>
      <c r="CX244" s="244">
        <v>0</v>
      </c>
      <c r="CY244" s="202">
        <v>0</v>
      </c>
      <c r="CZ244" s="245">
        <v>0</v>
      </c>
      <c r="DA244" s="204"/>
      <c r="DB244" s="243"/>
      <c r="DC244" s="244">
        <v>0</v>
      </c>
      <c r="DD244" s="202">
        <v>0</v>
      </c>
      <c r="DE244" s="246">
        <v>0</v>
      </c>
      <c r="DF244" s="190"/>
      <c r="DG244" s="243"/>
      <c r="DH244" s="202">
        <v>0</v>
      </c>
      <c r="DI244" s="202">
        <v>0</v>
      </c>
      <c r="DJ244" s="246">
        <v>0</v>
      </c>
      <c r="DK244" s="209"/>
      <c r="DL244" s="247"/>
      <c r="DM244" s="248"/>
      <c r="DN244" s="248"/>
      <c r="DO244" s="249"/>
      <c r="DR244" s="250">
        <v>3.2</v>
      </c>
      <c r="DS244" s="397">
        <v>3.1</v>
      </c>
      <c r="DT244" s="397"/>
      <c r="DU244" s="398"/>
      <c r="DV244" s="391"/>
      <c r="DW244" s="253">
        <v>0</v>
      </c>
      <c r="DX244" s="399">
        <v>0</v>
      </c>
      <c r="DY244" s="399"/>
      <c r="DZ244" s="400"/>
      <c r="EA244" s="391"/>
      <c r="EB244" s="401">
        <v>0</v>
      </c>
      <c r="EC244" s="402">
        <v>0</v>
      </c>
      <c r="ED244" s="402"/>
      <c r="EE244" s="403"/>
    </row>
    <row r="245" spans="1:135" x14ac:dyDescent="0.3">
      <c r="A245" s="20">
        <f t="shared" si="5"/>
        <v>70517</v>
      </c>
      <c r="B245" s="456" t="s">
        <v>145</v>
      </c>
      <c r="C245" s="457" t="s">
        <v>58</v>
      </c>
      <c r="D245" s="457" t="s">
        <v>137</v>
      </c>
      <c r="E245" s="457" t="s">
        <v>161</v>
      </c>
      <c r="F245" s="223">
        <v>4.5</v>
      </c>
      <c r="G245" s="183">
        <v>5</v>
      </c>
      <c r="H245" s="183">
        <v>1</v>
      </c>
      <c r="I245" s="183">
        <v>1</v>
      </c>
      <c r="J245" s="183">
        <v>1</v>
      </c>
      <c r="K245" s="183">
        <v>1</v>
      </c>
      <c r="L245" s="183"/>
      <c r="M245" s="183"/>
      <c r="N245" s="183"/>
      <c r="O245" s="224"/>
      <c r="P245" s="167">
        <v>0</v>
      </c>
      <c r="Q245" s="223">
        <v>2.2999999999999998</v>
      </c>
      <c r="R245" s="225"/>
      <c r="S245" s="225"/>
      <c r="T245" s="168"/>
      <c r="U245" s="168"/>
      <c r="V245" s="168"/>
      <c r="W245" s="166"/>
      <c r="X245" s="183">
        <v>5</v>
      </c>
      <c r="Y245" s="169">
        <v>0</v>
      </c>
      <c r="Z245" s="170"/>
      <c r="AB245" s="223"/>
      <c r="AC245" s="183"/>
      <c r="AD245" s="183"/>
      <c r="AE245" s="183"/>
      <c r="AF245" s="183"/>
      <c r="AG245" s="183"/>
      <c r="AH245" s="183"/>
      <c r="AI245" s="183"/>
      <c r="AJ245" s="183"/>
      <c r="AK245" s="226"/>
      <c r="AL245" s="227"/>
      <c r="AM245" s="223">
        <v>0</v>
      </c>
      <c r="AN245" s="225"/>
      <c r="AO245" s="225"/>
      <c r="AP245" s="168"/>
      <c r="AQ245" s="168"/>
      <c r="AR245" s="168"/>
      <c r="AS245" s="166"/>
      <c r="AT245" s="183">
        <v>0</v>
      </c>
      <c r="AU245" s="169">
        <v>0</v>
      </c>
      <c r="AV245" s="173"/>
      <c r="AX245" s="228"/>
      <c r="AY245" s="229"/>
      <c r="AZ245" s="229"/>
      <c r="BA245" s="229"/>
      <c r="BB245" s="229"/>
      <c r="BC245" s="230"/>
      <c r="BE245" s="231"/>
      <c r="BF245" s="183"/>
      <c r="BG245" s="183"/>
      <c r="BH245" s="183"/>
      <c r="BI245" s="183"/>
      <c r="BJ245" s="183"/>
      <c r="BK245" s="183"/>
      <c r="BL245" s="183"/>
      <c r="BM245" s="183"/>
      <c r="BN245" s="226"/>
      <c r="BO245" s="227"/>
      <c r="BP245" s="223"/>
      <c r="BQ245" s="225"/>
      <c r="BR245" s="225"/>
      <c r="BS245" s="168"/>
      <c r="BT245" s="168"/>
      <c r="BU245" s="168"/>
      <c r="BV245" s="166"/>
      <c r="BW245" s="183">
        <v>0</v>
      </c>
      <c r="BX245" s="169">
        <v>0</v>
      </c>
      <c r="BY245" s="184"/>
      <c r="CA245" s="185">
        <v>2.5</v>
      </c>
      <c r="CB245" s="232" t="s">
        <v>426</v>
      </c>
      <c r="CC245" s="187"/>
      <c r="CD245" s="188">
        <v>0</v>
      </c>
      <c r="CE245" s="233">
        <v>0</v>
      </c>
      <c r="CF245" s="190"/>
      <c r="CG245" s="191">
        <v>0</v>
      </c>
      <c r="CH245" s="234">
        <v>0</v>
      </c>
      <c r="CI245" s="190"/>
      <c r="CJ245" s="235">
        <v>2.5</v>
      </c>
      <c r="CL245" s="236"/>
      <c r="CM245" s="237"/>
      <c r="CN245" s="238"/>
      <c r="CO245">
        <v>0</v>
      </c>
      <c r="CP245" s="426"/>
      <c r="CQ245" s="427"/>
      <c r="CR245" s="427"/>
      <c r="CS245" s="427"/>
      <c r="CT245" s="428"/>
      <c r="CU245" s="242">
        <v>0</v>
      </c>
      <c r="CW245" s="243"/>
      <c r="CX245" s="244">
        <v>0</v>
      </c>
      <c r="CY245" s="202">
        <v>0</v>
      </c>
      <c r="CZ245" s="245">
        <v>0</v>
      </c>
      <c r="DA245" s="204"/>
      <c r="DB245" s="243"/>
      <c r="DC245" s="244">
        <v>0</v>
      </c>
      <c r="DD245" s="202">
        <v>0</v>
      </c>
      <c r="DE245" s="246">
        <v>0</v>
      </c>
      <c r="DF245" s="190"/>
      <c r="DG245" s="243"/>
      <c r="DH245" s="202">
        <v>0</v>
      </c>
      <c r="DI245" s="202">
        <v>0</v>
      </c>
      <c r="DJ245" s="246">
        <v>0</v>
      </c>
      <c r="DK245" s="209"/>
      <c r="DL245" s="247"/>
      <c r="DM245" s="248"/>
      <c r="DN245" s="248"/>
      <c r="DO245" s="249"/>
      <c r="DR245" s="250">
        <v>3.2</v>
      </c>
      <c r="DS245" s="397">
        <v>2.5</v>
      </c>
      <c r="DT245" s="397"/>
      <c r="DU245" s="398"/>
      <c r="DV245" s="391"/>
      <c r="DW245" s="253">
        <v>0</v>
      </c>
      <c r="DX245" s="399">
        <v>0</v>
      </c>
      <c r="DY245" s="399"/>
      <c r="DZ245" s="400"/>
      <c r="EA245" s="391"/>
      <c r="EB245" s="401">
        <v>0</v>
      </c>
      <c r="EC245" s="402">
        <v>0</v>
      </c>
      <c r="ED245" s="402"/>
      <c r="EE245" s="403"/>
    </row>
    <row r="246" spans="1:135" x14ac:dyDescent="0.3">
      <c r="A246" s="20">
        <f t="shared" si="5"/>
        <v>70518</v>
      </c>
      <c r="B246" s="456" t="s">
        <v>104</v>
      </c>
      <c r="C246" s="457" t="s">
        <v>57</v>
      </c>
      <c r="D246" s="457" t="s">
        <v>22</v>
      </c>
      <c r="E246" s="457" t="s">
        <v>124</v>
      </c>
      <c r="F246" s="223">
        <v>5</v>
      </c>
      <c r="G246" s="183">
        <v>5</v>
      </c>
      <c r="H246" s="183">
        <v>5</v>
      </c>
      <c r="I246" s="183">
        <v>1</v>
      </c>
      <c r="J246" s="183">
        <v>3.6</v>
      </c>
      <c r="K246" s="183">
        <v>5</v>
      </c>
      <c r="L246" s="183"/>
      <c r="M246" s="183"/>
      <c r="N246" s="183"/>
      <c r="O246" s="224"/>
      <c r="P246" s="167">
        <v>0</v>
      </c>
      <c r="Q246" s="223">
        <v>4.0999999999999996</v>
      </c>
      <c r="R246" s="225"/>
      <c r="S246" s="225"/>
      <c r="T246" s="168"/>
      <c r="U246" s="168"/>
      <c r="V246" s="168"/>
      <c r="W246" s="166"/>
      <c r="X246" s="183">
        <v>5</v>
      </c>
      <c r="Y246" s="169">
        <v>0</v>
      </c>
      <c r="Z246" s="170"/>
      <c r="AB246" s="223"/>
      <c r="AC246" s="183"/>
      <c r="AD246" s="183"/>
      <c r="AE246" s="183"/>
      <c r="AF246" s="183"/>
      <c r="AG246" s="183"/>
      <c r="AH246" s="183"/>
      <c r="AI246" s="183"/>
      <c r="AJ246" s="183"/>
      <c r="AK246" s="226"/>
      <c r="AL246" s="227"/>
      <c r="AM246" s="223">
        <v>0</v>
      </c>
      <c r="AN246" s="225"/>
      <c r="AO246" s="225"/>
      <c r="AP246" s="168"/>
      <c r="AQ246" s="168"/>
      <c r="AR246" s="168"/>
      <c r="AS246" s="166"/>
      <c r="AT246" s="183">
        <v>0</v>
      </c>
      <c r="AU246" s="169">
        <v>0</v>
      </c>
      <c r="AV246" s="173"/>
      <c r="AX246" s="228"/>
      <c r="AY246" s="229"/>
      <c r="AZ246" s="229"/>
      <c r="BA246" s="229"/>
      <c r="BB246" s="229"/>
      <c r="BC246" s="230"/>
      <c r="BE246" s="231"/>
      <c r="BF246" s="183"/>
      <c r="BG246" s="183"/>
      <c r="BH246" s="183"/>
      <c r="BI246" s="183"/>
      <c r="BJ246" s="183"/>
      <c r="BK246" s="183"/>
      <c r="BL246" s="183"/>
      <c r="BM246" s="183"/>
      <c r="BN246" s="226"/>
      <c r="BO246" s="227"/>
      <c r="BP246" s="223"/>
      <c r="BQ246" s="225"/>
      <c r="BR246" s="225"/>
      <c r="BS246" s="168"/>
      <c r="BT246" s="168"/>
      <c r="BU246" s="168"/>
      <c r="BV246" s="166"/>
      <c r="BW246" s="183">
        <v>0</v>
      </c>
      <c r="BX246" s="169">
        <v>0</v>
      </c>
      <c r="BY246" s="184"/>
      <c r="CA246" s="185">
        <v>4.2</v>
      </c>
      <c r="CB246" s="232" t="s">
        <v>425</v>
      </c>
      <c r="CC246" s="187"/>
      <c r="CD246" s="188">
        <v>0</v>
      </c>
      <c r="CE246" s="233">
        <v>0</v>
      </c>
      <c r="CF246" s="190"/>
      <c r="CG246" s="191">
        <v>0</v>
      </c>
      <c r="CH246" s="234">
        <v>0</v>
      </c>
      <c r="CI246" s="190"/>
      <c r="CJ246" s="235">
        <v>4.2</v>
      </c>
      <c r="CL246" s="236"/>
      <c r="CM246" s="237"/>
      <c r="CN246" s="238"/>
      <c r="CO246">
        <v>0</v>
      </c>
      <c r="CP246" s="426"/>
      <c r="CQ246" s="427"/>
      <c r="CR246" s="427"/>
      <c r="CS246" s="427"/>
      <c r="CT246" s="428"/>
      <c r="CU246" s="242">
        <v>0</v>
      </c>
      <c r="CW246" s="243"/>
      <c r="CX246" s="244">
        <v>0</v>
      </c>
      <c r="CY246" s="202">
        <v>0</v>
      </c>
      <c r="CZ246" s="245">
        <v>0</v>
      </c>
      <c r="DA246" s="204"/>
      <c r="DB246" s="243"/>
      <c r="DC246" s="244">
        <v>0</v>
      </c>
      <c r="DD246" s="202">
        <v>0</v>
      </c>
      <c r="DE246" s="246">
        <v>0</v>
      </c>
      <c r="DF246" s="190"/>
      <c r="DG246" s="243"/>
      <c r="DH246" s="202">
        <v>0</v>
      </c>
      <c r="DI246" s="202">
        <v>0</v>
      </c>
      <c r="DJ246" s="246">
        <v>0</v>
      </c>
      <c r="DK246" s="209"/>
      <c r="DL246" s="247"/>
      <c r="DM246" s="248"/>
      <c r="DN246" s="248"/>
      <c r="DO246" s="249"/>
      <c r="DR246" s="250">
        <v>3.8</v>
      </c>
      <c r="DS246" s="397">
        <v>4.2</v>
      </c>
      <c r="DT246" s="397"/>
      <c r="DU246" s="398"/>
      <c r="DV246" s="391"/>
      <c r="DW246" s="253">
        <v>0</v>
      </c>
      <c r="DX246" s="399">
        <v>0</v>
      </c>
      <c r="DY246" s="399"/>
      <c r="DZ246" s="400"/>
      <c r="EA246" s="391"/>
      <c r="EB246" s="401">
        <v>0</v>
      </c>
      <c r="EC246" s="402">
        <v>0</v>
      </c>
      <c r="ED246" s="402"/>
      <c r="EE246" s="403"/>
    </row>
    <row r="247" spans="1:135" x14ac:dyDescent="0.3">
      <c r="A247" s="20">
        <f t="shared" si="5"/>
        <v>70519</v>
      </c>
      <c r="B247" s="456" t="s">
        <v>117</v>
      </c>
      <c r="C247" s="457" t="s">
        <v>353</v>
      </c>
      <c r="D247" s="457" t="s">
        <v>75</v>
      </c>
      <c r="E247" s="457" t="s">
        <v>170</v>
      </c>
      <c r="F247" s="223">
        <v>4.7</v>
      </c>
      <c r="G247" s="183">
        <v>5</v>
      </c>
      <c r="H247" s="183">
        <v>4</v>
      </c>
      <c r="I247" s="183">
        <v>1</v>
      </c>
      <c r="J247" s="183">
        <v>3.8</v>
      </c>
      <c r="K247" s="183">
        <v>4.7</v>
      </c>
      <c r="L247" s="183"/>
      <c r="M247" s="183"/>
      <c r="N247" s="183"/>
      <c r="O247" s="224"/>
      <c r="P247" s="167">
        <v>0</v>
      </c>
      <c r="Q247" s="223">
        <v>3.9</v>
      </c>
      <c r="R247" s="225"/>
      <c r="S247" s="225"/>
      <c r="T247" s="168"/>
      <c r="U247" s="168"/>
      <c r="V247" s="168"/>
      <c r="W247" s="166"/>
      <c r="X247" s="183">
        <v>5</v>
      </c>
      <c r="Y247" s="169">
        <v>0</v>
      </c>
      <c r="Z247" s="170"/>
      <c r="AB247" s="223"/>
      <c r="AC247" s="183"/>
      <c r="AD247" s="183"/>
      <c r="AE247" s="183"/>
      <c r="AF247" s="183"/>
      <c r="AG247" s="183"/>
      <c r="AH247" s="183"/>
      <c r="AI247" s="183"/>
      <c r="AJ247" s="183"/>
      <c r="AK247" s="226"/>
      <c r="AL247" s="227"/>
      <c r="AM247" s="223">
        <v>0</v>
      </c>
      <c r="AN247" s="225"/>
      <c r="AO247" s="225"/>
      <c r="AP247" s="168"/>
      <c r="AQ247" s="168"/>
      <c r="AR247" s="168"/>
      <c r="AS247" s="166"/>
      <c r="AT247" s="183">
        <v>0</v>
      </c>
      <c r="AU247" s="169">
        <v>0</v>
      </c>
      <c r="AV247" s="173"/>
      <c r="AX247" s="228"/>
      <c r="AY247" s="229"/>
      <c r="AZ247" s="229"/>
      <c r="BA247" s="229"/>
      <c r="BB247" s="229"/>
      <c r="BC247" s="230"/>
      <c r="BE247" s="231"/>
      <c r="BF247" s="183"/>
      <c r="BG247" s="183"/>
      <c r="BH247" s="183"/>
      <c r="BI247" s="183"/>
      <c r="BJ247" s="183"/>
      <c r="BK247" s="183"/>
      <c r="BL247" s="183"/>
      <c r="BM247" s="183"/>
      <c r="BN247" s="226"/>
      <c r="BO247" s="227"/>
      <c r="BP247" s="223"/>
      <c r="BQ247" s="225"/>
      <c r="BR247" s="225"/>
      <c r="BS247" s="168"/>
      <c r="BT247" s="168"/>
      <c r="BU247" s="168"/>
      <c r="BV247" s="166"/>
      <c r="BW247" s="183">
        <v>0</v>
      </c>
      <c r="BX247" s="169">
        <v>0</v>
      </c>
      <c r="BY247" s="184"/>
      <c r="CA247" s="185">
        <v>4</v>
      </c>
      <c r="CB247" s="232" t="s">
        <v>424</v>
      </c>
      <c r="CC247" s="187"/>
      <c r="CD247" s="188">
        <v>0</v>
      </c>
      <c r="CE247" s="233">
        <v>0</v>
      </c>
      <c r="CF247" s="190"/>
      <c r="CG247" s="191">
        <v>0</v>
      </c>
      <c r="CH247" s="234">
        <v>0</v>
      </c>
      <c r="CI247" s="190"/>
      <c r="CJ247" s="235">
        <v>4</v>
      </c>
      <c r="CL247" s="236"/>
      <c r="CM247" s="237"/>
      <c r="CN247" s="238"/>
      <c r="CO247">
        <v>0</v>
      </c>
      <c r="CP247" s="426"/>
      <c r="CQ247" s="427"/>
      <c r="CR247" s="427"/>
      <c r="CS247" s="427"/>
      <c r="CT247" s="428"/>
      <c r="CU247" s="242">
        <v>0</v>
      </c>
      <c r="CW247" s="243"/>
      <c r="CX247" s="244">
        <v>0</v>
      </c>
      <c r="CY247" s="202">
        <v>0</v>
      </c>
      <c r="CZ247" s="245">
        <v>0</v>
      </c>
      <c r="DA247" s="204"/>
      <c r="DB247" s="243"/>
      <c r="DC247" s="244">
        <v>0</v>
      </c>
      <c r="DD247" s="202">
        <v>0</v>
      </c>
      <c r="DE247" s="246">
        <v>0</v>
      </c>
      <c r="DF247" s="190"/>
      <c r="DG247" s="243"/>
      <c r="DH247" s="202">
        <v>0</v>
      </c>
      <c r="DI247" s="202">
        <v>0</v>
      </c>
      <c r="DJ247" s="246">
        <v>0</v>
      </c>
      <c r="DK247" s="209"/>
      <c r="DL247" s="247"/>
      <c r="DM247" s="248"/>
      <c r="DN247" s="248"/>
      <c r="DO247" s="249"/>
      <c r="DR247" s="250">
        <v>2.7</v>
      </c>
      <c r="DS247" s="397">
        <v>4</v>
      </c>
      <c r="DT247" s="397"/>
      <c r="DU247" s="398"/>
      <c r="DV247" s="391"/>
      <c r="DW247" s="253">
        <v>0</v>
      </c>
      <c r="DX247" s="399">
        <v>0</v>
      </c>
      <c r="DY247" s="399"/>
      <c r="DZ247" s="400"/>
      <c r="EA247" s="391"/>
      <c r="EB247" s="401">
        <v>0</v>
      </c>
      <c r="EC247" s="402">
        <v>0</v>
      </c>
      <c r="ED247" s="402"/>
      <c r="EE247" s="403"/>
    </row>
    <row r="248" spans="1:135" x14ac:dyDescent="0.3">
      <c r="A248" s="20">
        <f t="shared" si="5"/>
        <v>70520</v>
      </c>
      <c r="B248" s="456" t="s">
        <v>146</v>
      </c>
      <c r="C248" s="457" t="s">
        <v>334</v>
      </c>
      <c r="D248" s="457" t="s">
        <v>175</v>
      </c>
      <c r="E248" s="457" t="s">
        <v>354</v>
      </c>
      <c r="F248" s="223">
        <v>4.5999999999999996</v>
      </c>
      <c r="G248" s="183">
        <v>1</v>
      </c>
      <c r="H248" s="183">
        <v>2.5</v>
      </c>
      <c r="I248" s="183">
        <v>3.5</v>
      </c>
      <c r="J248" s="183">
        <v>3.8</v>
      </c>
      <c r="K248" s="183">
        <v>1</v>
      </c>
      <c r="L248" s="183"/>
      <c r="M248" s="183"/>
      <c r="N248" s="183"/>
      <c r="O248" s="224"/>
      <c r="P248" s="167">
        <v>0</v>
      </c>
      <c r="Q248" s="223">
        <v>2.7</v>
      </c>
      <c r="R248" s="225"/>
      <c r="S248" s="225"/>
      <c r="T248" s="168"/>
      <c r="U248" s="168"/>
      <c r="V248" s="168"/>
      <c r="W248" s="166"/>
      <c r="X248" s="183">
        <v>5</v>
      </c>
      <c r="Y248" s="169">
        <v>0</v>
      </c>
      <c r="Z248" s="170"/>
      <c r="AB248" s="223"/>
      <c r="AC248" s="183"/>
      <c r="AD248" s="183"/>
      <c r="AE248" s="183"/>
      <c r="AF248" s="183"/>
      <c r="AG248" s="183"/>
      <c r="AH248" s="183"/>
      <c r="AI248" s="183"/>
      <c r="AJ248" s="183"/>
      <c r="AK248" s="226"/>
      <c r="AL248" s="227"/>
      <c r="AM248" s="223">
        <v>0</v>
      </c>
      <c r="AN248" s="225"/>
      <c r="AO248" s="225"/>
      <c r="AP248" s="168"/>
      <c r="AQ248" s="168"/>
      <c r="AR248" s="168"/>
      <c r="AS248" s="166"/>
      <c r="AT248" s="183">
        <v>0</v>
      </c>
      <c r="AU248" s="169">
        <v>0</v>
      </c>
      <c r="AV248" s="173"/>
      <c r="AX248" s="228"/>
      <c r="AY248" s="229"/>
      <c r="AZ248" s="229"/>
      <c r="BA248" s="229"/>
      <c r="BB248" s="229"/>
      <c r="BC248" s="230"/>
      <c r="BE248" s="231"/>
      <c r="BF248" s="183"/>
      <c r="BG248" s="183"/>
      <c r="BH248" s="183"/>
      <c r="BI248" s="183"/>
      <c r="BJ248" s="183"/>
      <c r="BK248" s="183"/>
      <c r="BL248" s="183"/>
      <c r="BM248" s="183"/>
      <c r="BN248" s="226"/>
      <c r="BO248" s="227"/>
      <c r="BP248" s="223"/>
      <c r="BQ248" s="225"/>
      <c r="BR248" s="225"/>
      <c r="BS248" s="168"/>
      <c r="BT248" s="168"/>
      <c r="BU248" s="168"/>
      <c r="BV248" s="166"/>
      <c r="BW248" s="183">
        <v>0</v>
      </c>
      <c r="BX248" s="169">
        <v>0</v>
      </c>
      <c r="BY248" s="184"/>
      <c r="CA248" s="185">
        <v>3</v>
      </c>
      <c r="CB248" s="232" t="s">
        <v>426</v>
      </c>
      <c r="CC248" s="187"/>
      <c r="CD248" s="188">
        <v>0</v>
      </c>
      <c r="CE248" s="233">
        <v>0</v>
      </c>
      <c r="CF248" s="190"/>
      <c r="CG248" s="191">
        <v>0</v>
      </c>
      <c r="CH248" s="234">
        <v>0</v>
      </c>
      <c r="CI248" s="190"/>
      <c r="CJ248" s="235">
        <v>3</v>
      </c>
      <c r="CL248" s="236"/>
      <c r="CM248" s="237"/>
      <c r="CN248" s="238"/>
      <c r="CO248">
        <v>0</v>
      </c>
      <c r="CP248" s="426"/>
      <c r="CQ248" s="427"/>
      <c r="CR248" s="427"/>
      <c r="CS248" s="427"/>
      <c r="CT248" s="428"/>
      <c r="CU248" s="242">
        <v>0</v>
      </c>
      <c r="CW248" s="243"/>
      <c r="CX248" s="244">
        <v>0</v>
      </c>
      <c r="CY248" s="202">
        <v>0</v>
      </c>
      <c r="CZ248" s="245">
        <v>0</v>
      </c>
      <c r="DA248" s="204"/>
      <c r="DB248" s="243"/>
      <c r="DC248" s="244">
        <v>0</v>
      </c>
      <c r="DD248" s="202">
        <v>0</v>
      </c>
      <c r="DE248" s="246">
        <v>0</v>
      </c>
      <c r="DF248" s="190"/>
      <c r="DG248" s="243"/>
      <c r="DH248" s="202">
        <v>0</v>
      </c>
      <c r="DI248" s="202">
        <v>0</v>
      </c>
      <c r="DJ248" s="246">
        <v>0</v>
      </c>
      <c r="DK248" s="209"/>
      <c r="DL248" s="247"/>
      <c r="DM248" s="248"/>
      <c r="DN248" s="248"/>
      <c r="DO248" s="249"/>
      <c r="DR248" s="250">
        <v>4.2</v>
      </c>
      <c r="DS248" s="397">
        <v>3</v>
      </c>
      <c r="DT248" s="397"/>
      <c r="DU248" s="398"/>
      <c r="DV248" s="391"/>
      <c r="DW248" s="253">
        <v>0</v>
      </c>
      <c r="DX248" s="399">
        <v>0</v>
      </c>
      <c r="DY248" s="399"/>
      <c r="DZ248" s="400"/>
      <c r="EA248" s="391"/>
      <c r="EB248" s="401">
        <v>0</v>
      </c>
      <c r="EC248" s="402">
        <v>0</v>
      </c>
      <c r="ED248" s="402"/>
      <c r="EE248" s="403"/>
    </row>
    <row r="249" spans="1:135" x14ac:dyDescent="0.3">
      <c r="A249" s="20">
        <f t="shared" si="5"/>
        <v>70521</v>
      </c>
      <c r="B249" s="456" t="s">
        <v>86</v>
      </c>
      <c r="C249" s="457" t="s">
        <v>355</v>
      </c>
      <c r="D249" s="457" t="s">
        <v>356</v>
      </c>
      <c r="E249" s="457" t="s">
        <v>93</v>
      </c>
      <c r="F249" s="223">
        <v>5</v>
      </c>
      <c r="G249" s="183">
        <v>4.7</v>
      </c>
      <c r="H249" s="183">
        <v>5</v>
      </c>
      <c r="I249" s="183">
        <v>3.8</v>
      </c>
      <c r="J249" s="183">
        <v>4.2</v>
      </c>
      <c r="K249" s="183">
        <v>4.7</v>
      </c>
      <c r="L249" s="183"/>
      <c r="M249" s="183"/>
      <c r="N249" s="183"/>
      <c r="O249" s="224"/>
      <c r="P249" s="167">
        <v>0</v>
      </c>
      <c r="Q249" s="223">
        <v>4.5999999999999996</v>
      </c>
      <c r="R249" s="225"/>
      <c r="S249" s="225"/>
      <c r="T249" s="168"/>
      <c r="U249" s="168"/>
      <c r="V249" s="168"/>
      <c r="W249" s="166"/>
      <c r="X249" s="183">
        <v>5</v>
      </c>
      <c r="Y249" s="169">
        <v>0</v>
      </c>
      <c r="Z249" s="170"/>
      <c r="AB249" s="223"/>
      <c r="AC249" s="183"/>
      <c r="AD249" s="183"/>
      <c r="AE249" s="183"/>
      <c r="AF249" s="183"/>
      <c r="AG249" s="183"/>
      <c r="AH249" s="183"/>
      <c r="AI249" s="183"/>
      <c r="AJ249" s="183"/>
      <c r="AK249" s="226"/>
      <c r="AL249" s="227"/>
      <c r="AM249" s="223">
        <v>0</v>
      </c>
      <c r="AN249" s="225"/>
      <c r="AO249" s="225"/>
      <c r="AP249" s="168"/>
      <c r="AQ249" s="168"/>
      <c r="AR249" s="168"/>
      <c r="AS249" s="166"/>
      <c r="AT249" s="183">
        <v>0</v>
      </c>
      <c r="AU249" s="169">
        <v>0</v>
      </c>
      <c r="AV249" s="173"/>
      <c r="AX249" s="228"/>
      <c r="AY249" s="229"/>
      <c r="AZ249" s="229"/>
      <c r="BA249" s="229"/>
      <c r="BB249" s="229"/>
      <c r="BC249" s="230"/>
      <c r="BE249" s="231"/>
      <c r="BF249" s="183"/>
      <c r="BG249" s="183"/>
      <c r="BH249" s="183"/>
      <c r="BI249" s="183"/>
      <c r="BJ249" s="183"/>
      <c r="BK249" s="183"/>
      <c r="BL249" s="183"/>
      <c r="BM249" s="183"/>
      <c r="BN249" s="226"/>
      <c r="BO249" s="227"/>
      <c r="BP249" s="223"/>
      <c r="BQ249" s="225"/>
      <c r="BR249" s="225"/>
      <c r="BS249" s="168"/>
      <c r="BT249" s="168"/>
      <c r="BU249" s="168"/>
      <c r="BV249" s="166"/>
      <c r="BW249" s="183">
        <v>0</v>
      </c>
      <c r="BX249" s="169">
        <v>0</v>
      </c>
      <c r="BY249" s="184"/>
      <c r="CA249" s="185">
        <v>4.5999999999999996</v>
      </c>
      <c r="CB249" s="232" t="s">
        <v>429</v>
      </c>
      <c r="CC249" s="187"/>
      <c r="CD249" s="188">
        <v>0</v>
      </c>
      <c r="CE249" s="233">
        <v>0</v>
      </c>
      <c r="CF249" s="190"/>
      <c r="CG249" s="191">
        <v>0</v>
      </c>
      <c r="CH249" s="234">
        <v>0</v>
      </c>
      <c r="CI249" s="190"/>
      <c r="CJ249" s="235">
        <v>4.5999999999999996</v>
      </c>
      <c r="CL249" s="236"/>
      <c r="CM249" s="237"/>
      <c r="CN249" s="238"/>
      <c r="CO249">
        <v>0</v>
      </c>
      <c r="CP249" s="426"/>
      <c r="CQ249" s="427"/>
      <c r="CR249" s="427"/>
      <c r="CS249" s="427"/>
      <c r="CT249" s="428"/>
      <c r="CU249" s="242">
        <v>0</v>
      </c>
      <c r="CW249" s="243"/>
      <c r="CX249" s="244">
        <v>0</v>
      </c>
      <c r="CY249" s="202">
        <v>0</v>
      </c>
      <c r="CZ249" s="245">
        <v>0</v>
      </c>
      <c r="DA249" s="204"/>
      <c r="DB249" s="243"/>
      <c r="DC249" s="244">
        <v>0</v>
      </c>
      <c r="DD249" s="202">
        <v>0</v>
      </c>
      <c r="DE249" s="246">
        <v>0</v>
      </c>
      <c r="DF249" s="190"/>
      <c r="DG249" s="243"/>
      <c r="DH249" s="202">
        <v>0</v>
      </c>
      <c r="DI249" s="202">
        <v>0</v>
      </c>
      <c r="DJ249" s="246">
        <v>0</v>
      </c>
      <c r="DK249" s="209"/>
      <c r="DL249" s="247"/>
      <c r="DM249" s="248"/>
      <c r="DN249" s="248"/>
      <c r="DO249" s="249"/>
      <c r="DR249" s="250">
        <v>4</v>
      </c>
      <c r="DS249" s="397">
        <v>4.5999999999999996</v>
      </c>
      <c r="DT249" s="397"/>
      <c r="DU249" s="398"/>
      <c r="DV249" s="391"/>
      <c r="DW249" s="253">
        <v>0</v>
      </c>
      <c r="DX249" s="399">
        <v>0</v>
      </c>
      <c r="DY249" s="399"/>
      <c r="DZ249" s="400"/>
      <c r="EA249" s="391"/>
      <c r="EB249" s="401">
        <v>0</v>
      </c>
      <c r="EC249" s="402">
        <v>0</v>
      </c>
      <c r="ED249" s="402"/>
      <c r="EE249" s="403"/>
    </row>
    <row r="250" spans="1:135" x14ac:dyDescent="0.3">
      <c r="A250" s="20">
        <f t="shared" si="5"/>
        <v>70522</v>
      </c>
      <c r="B250" s="456" t="s">
        <v>357</v>
      </c>
      <c r="C250" s="457" t="s">
        <v>358</v>
      </c>
      <c r="D250" s="457" t="s">
        <v>359</v>
      </c>
      <c r="E250" s="457" t="s">
        <v>98</v>
      </c>
      <c r="F250" s="223">
        <v>5</v>
      </c>
      <c r="G250" s="183">
        <v>5</v>
      </c>
      <c r="H250" s="183">
        <v>1</v>
      </c>
      <c r="I250" s="183">
        <v>1</v>
      </c>
      <c r="J250" s="183">
        <v>1</v>
      </c>
      <c r="K250" s="183">
        <v>1</v>
      </c>
      <c r="L250" s="183"/>
      <c r="M250" s="183"/>
      <c r="N250" s="183"/>
      <c r="O250" s="224"/>
      <c r="P250" s="167">
        <v>0</v>
      </c>
      <c r="Q250" s="223">
        <v>2.2999999999999998</v>
      </c>
      <c r="R250" s="225"/>
      <c r="S250" s="225"/>
      <c r="T250" s="168"/>
      <c r="U250" s="168"/>
      <c r="V250" s="168"/>
      <c r="W250" s="166"/>
      <c r="X250" s="183">
        <v>5</v>
      </c>
      <c r="Y250" s="169">
        <v>0</v>
      </c>
      <c r="Z250" s="170"/>
      <c r="AB250" s="223"/>
      <c r="AC250" s="183"/>
      <c r="AD250" s="183"/>
      <c r="AE250" s="183"/>
      <c r="AF250" s="183"/>
      <c r="AG250" s="183"/>
      <c r="AH250" s="183"/>
      <c r="AI250" s="183"/>
      <c r="AJ250" s="183"/>
      <c r="AK250" s="226"/>
      <c r="AL250" s="227"/>
      <c r="AM250" s="223">
        <v>0</v>
      </c>
      <c r="AN250" s="225"/>
      <c r="AO250" s="225"/>
      <c r="AP250" s="168"/>
      <c r="AQ250" s="168"/>
      <c r="AR250" s="168"/>
      <c r="AS250" s="166"/>
      <c r="AT250" s="183">
        <v>0</v>
      </c>
      <c r="AU250" s="169">
        <v>0</v>
      </c>
      <c r="AV250" s="173"/>
      <c r="AX250" s="228"/>
      <c r="AY250" s="229"/>
      <c r="AZ250" s="229"/>
      <c r="BA250" s="229"/>
      <c r="BB250" s="229"/>
      <c r="BC250" s="230"/>
      <c r="BE250" s="231"/>
      <c r="BF250" s="183"/>
      <c r="BG250" s="183"/>
      <c r="BH250" s="183"/>
      <c r="BI250" s="183"/>
      <c r="BJ250" s="183"/>
      <c r="BK250" s="183"/>
      <c r="BL250" s="183"/>
      <c r="BM250" s="183"/>
      <c r="BN250" s="226"/>
      <c r="BO250" s="227"/>
      <c r="BP250" s="223"/>
      <c r="BQ250" s="225"/>
      <c r="BR250" s="225"/>
      <c r="BS250" s="168"/>
      <c r="BT250" s="168"/>
      <c r="BU250" s="168"/>
      <c r="BV250" s="166"/>
      <c r="BW250" s="183">
        <v>0</v>
      </c>
      <c r="BX250" s="169">
        <v>0</v>
      </c>
      <c r="BY250" s="184"/>
      <c r="CA250" s="185">
        <v>2.6</v>
      </c>
      <c r="CB250" s="232" t="s">
        <v>426</v>
      </c>
      <c r="CC250" s="187"/>
      <c r="CD250" s="188">
        <v>0</v>
      </c>
      <c r="CE250" s="233">
        <v>0</v>
      </c>
      <c r="CF250" s="190"/>
      <c r="CG250" s="191">
        <v>0</v>
      </c>
      <c r="CH250" s="234">
        <v>0</v>
      </c>
      <c r="CI250" s="190"/>
      <c r="CJ250" s="235">
        <v>2.6</v>
      </c>
      <c r="CL250" s="236"/>
      <c r="CM250" s="237"/>
      <c r="CN250" s="238"/>
      <c r="CO250">
        <v>0</v>
      </c>
      <c r="CP250" s="426"/>
      <c r="CQ250" s="427"/>
      <c r="CR250" s="427"/>
      <c r="CS250" s="427"/>
      <c r="CT250" s="428"/>
      <c r="CU250" s="242">
        <v>0</v>
      </c>
      <c r="CW250" s="243"/>
      <c r="CX250" s="244">
        <v>0</v>
      </c>
      <c r="CY250" s="202">
        <v>0</v>
      </c>
      <c r="CZ250" s="245">
        <v>0</v>
      </c>
      <c r="DA250" s="204"/>
      <c r="DB250" s="243"/>
      <c r="DC250" s="244">
        <v>0</v>
      </c>
      <c r="DD250" s="202">
        <v>0</v>
      </c>
      <c r="DE250" s="246">
        <v>0</v>
      </c>
      <c r="DF250" s="190"/>
      <c r="DG250" s="243"/>
      <c r="DH250" s="202">
        <v>0</v>
      </c>
      <c r="DI250" s="202">
        <v>0</v>
      </c>
      <c r="DJ250" s="246">
        <v>0</v>
      </c>
      <c r="DK250" s="209"/>
      <c r="DL250" s="247"/>
      <c r="DM250" s="248"/>
      <c r="DN250" s="248"/>
      <c r="DO250" s="249"/>
      <c r="DR250" s="250">
        <v>1.9</v>
      </c>
      <c r="DS250" s="397">
        <v>2.6</v>
      </c>
      <c r="DT250" s="397"/>
      <c r="DU250" s="398"/>
      <c r="DV250" s="391"/>
      <c r="DW250" s="253">
        <v>0</v>
      </c>
      <c r="DX250" s="399">
        <v>0</v>
      </c>
      <c r="DY250" s="399"/>
      <c r="DZ250" s="400"/>
      <c r="EA250" s="391"/>
      <c r="EB250" s="401">
        <v>0</v>
      </c>
      <c r="EC250" s="402">
        <v>0</v>
      </c>
      <c r="ED250" s="402"/>
      <c r="EE250" s="403"/>
    </row>
    <row r="251" spans="1:135" x14ac:dyDescent="0.3">
      <c r="A251" s="20">
        <f t="shared" si="5"/>
        <v>70523</v>
      </c>
      <c r="B251" s="456" t="s">
        <v>61</v>
      </c>
      <c r="C251" s="457" t="s">
        <v>145</v>
      </c>
      <c r="D251" s="457" t="s">
        <v>303</v>
      </c>
      <c r="E251" s="457" t="s">
        <v>98</v>
      </c>
      <c r="F251" s="223">
        <v>4.5</v>
      </c>
      <c r="G251" s="183">
        <v>5</v>
      </c>
      <c r="H251" s="183">
        <v>4.5999999999999996</v>
      </c>
      <c r="I251" s="183">
        <v>4</v>
      </c>
      <c r="J251" s="183">
        <v>4.5</v>
      </c>
      <c r="K251" s="183">
        <v>3.8</v>
      </c>
      <c r="L251" s="183"/>
      <c r="M251" s="183"/>
      <c r="N251" s="183"/>
      <c r="O251" s="224"/>
      <c r="P251" s="167">
        <v>0</v>
      </c>
      <c r="Q251" s="223">
        <v>4.4000000000000004</v>
      </c>
      <c r="R251" s="225"/>
      <c r="S251" s="225"/>
      <c r="T251" s="168"/>
      <c r="U251" s="168"/>
      <c r="V251" s="168"/>
      <c r="W251" s="166"/>
      <c r="X251" s="183">
        <v>5</v>
      </c>
      <c r="Y251" s="169">
        <v>0</v>
      </c>
      <c r="Z251" s="170"/>
      <c r="AB251" s="223"/>
      <c r="AC251" s="183"/>
      <c r="AD251" s="183"/>
      <c r="AE251" s="183"/>
      <c r="AF251" s="183"/>
      <c r="AG251" s="183"/>
      <c r="AH251" s="183"/>
      <c r="AI251" s="183"/>
      <c r="AJ251" s="183"/>
      <c r="AK251" s="226"/>
      <c r="AL251" s="227"/>
      <c r="AM251" s="223">
        <v>0</v>
      </c>
      <c r="AN251" s="225"/>
      <c r="AO251" s="225"/>
      <c r="AP251" s="168"/>
      <c r="AQ251" s="168"/>
      <c r="AR251" s="168"/>
      <c r="AS251" s="166"/>
      <c r="AT251" s="183">
        <v>0</v>
      </c>
      <c r="AU251" s="169">
        <v>0</v>
      </c>
      <c r="AV251" s="173"/>
      <c r="AX251" s="228"/>
      <c r="AY251" s="229"/>
      <c r="AZ251" s="229"/>
      <c r="BA251" s="229"/>
      <c r="BB251" s="229"/>
      <c r="BC251" s="230"/>
      <c r="BE251" s="231"/>
      <c r="BF251" s="183"/>
      <c r="BG251" s="183"/>
      <c r="BH251" s="183"/>
      <c r="BI251" s="183"/>
      <c r="BJ251" s="183"/>
      <c r="BK251" s="183"/>
      <c r="BL251" s="183"/>
      <c r="BM251" s="183"/>
      <c r="BN251" s="226"/>
      <c r="BO251" s="227"/>
      <c r="BP251" s="223"/>
      <c r="BQ251" s="225"/>
      <c r="BR251" s="225"/>
      <c r="BS251" s="168"/>
      <c r="BT251" s="168"/>
      <c r="BU251" s="168"/>
      <c r="BV251" s="166"/>
      <c r="BW251" s="183">
        <v>0</v>
      </c>
      <c r="BX251" s="169">
        <v>0</v>
      </c>
      <c r="BY251" s="184"/>
      <c r="CA251" s="185">
        <v>4.5</v>
      </c>
      <c r="CB251" s="232" t="s">
        <v>425</v>
      </c>
      <c r="CC251" s="187"/>
      <c r="CD251" s="188">
        <v>0</v>
      </c>
      <c r="CE251" s="233">
        <v>0</v>
      </c>
      <c r="CF251" s="190"/>
      <c r="CG251" s="191">
        <v>0</v>
      </c>
      <c r="CH251" s="234">
        <v>0</v>
      </c>
      <c r="CI251" s="190"/>
      <c r="CJ251" s="235">
        <v>4.5</v>
      </c>
      <c r="CL251" s="236"/>
      <c r="CM251" s="237"/>
      <c r="CN251" s="238"/>
      <c r="CO251">
        <v>0</v>
      </c>
      <c r="CP251" s="426"/>
      <c r="CQ251" s="427"/>
      <c r="CR251" s="427"/>
      <c r="CS251" s="427"/>
      <c r="CT251" s="428"/>
      <c r="CU251" s="242">
        <v>0</v>
      </c>
      <c r="CW251" s="243"/>
      <c r="CX251" s="244">
        <v>0</v>
      </c>
      <c r="CY251" s="202">
        <v>0</v>
      </c>
      <c r="CZ251" s="245">
        <v>0</v>
      </c>
      <c r="DA251" s="204"/>
      <c r="DB251" s="243"/>
      <c r="DC251" s="244">
        <v>0</v>
      </c>
      <c r="DD251" s="202">
        <v>0</v>
      </c>
      <c r="DE251" s="246">
        <v>0</v>
      </c>
      <c r="DF251" s="190"/>
      <c r="DG251" s="243"/>
      <c r="DH251" s="202">
        <v>0</v>
      </c>
      <c r="DI251" s="202">
        <v>0</v>
      </c>
      <c r="DJ251" s="246">
        <v>0</v>
      </c>
      <c r="DK251" s="209"/>
      <c r="DL251" s="247"/>
      <c r="DM251" s="248"/>
      <c r="DN251" s="248"/>
      <c r="DO251" s="249"/>
      <c r="DR251" s="250">
        <v>4.5</v>
      </c>
      <c r="DS251" s="397">
        <v>4.5</v>
      </c>
      <c r="DT251" s="397"/>
      <c r="DU251" s="398"/>
      <c r="DV251" s="391"/>
      <c r="DW251" s="253">
        <v>0</v>
      </c>
      <c r="DX251" s="399">
        <v>0</v>
      </c>
      <c r="DY251" s="399"/>
      <c r="DZ251" s="400"/>
      <c r="EA251" s="391"/>
      <c r="EB251" s="401">
        <v>0</v>
      </c>
      <c r="EC251" s="402">
        <v>0</v>
      </c>
      <c r="ED251" s="402"/>
      <c r="EE251" s="403"/>
    </row>
    <row r="252" spans="1:135" x14ac:dyDescent="0.3">
      <c r="A252" s="20">
        <f t="shared" si="5"/>
        <v>70524</v>
      </c>
      <c r="B252" s="456" t="s">
        <v>120</v>
      </c>
      <c r="C252" s="457" t="s">
        <v>53</v>
      </c>
      <c r="D252" s="457" t="s">
        <v>128</v>
      </c>
      <c r="E252" s="457">
        <v>0</v>
      </c>
      <c r="F252" s="223">
        <v>5</v>
      </c>
      <c r="G252" s="183">
        <v>5</v>
      </c>
      <c r="H252" s="183">
        <v>1</v>
      </c>
      <c r="I252" s="183">
        <v>1</v>
      </c>
      <c r="J252" s="183">
        <v>1</v>
      </c>
      <c r="K252" s="183">
        <v>1</v>
      </c>
      <c r="L252" s="183"/>
      <c r="M252" s="183"/>
      <c r="N252" s="183"/>
      <c r="O252" s="224"/>
      <c r="P252" s="167">
        <v>0</v>
      </c>
      <c r="Q252" s="223">
        <v>2.2999999999999998</v>
      </c>
      <c r="R252" s="225"/>
      <c r="S252" s="225"/>
      <c r="T252" s="168"/>
      <c r="U252" s="168"/>
      <c r="V252" s="168"/>
      <c r="W252" s="166"/>
      <c r="X252" s="183">
        <v>5</v>
      </c>
      <c r="Y252" s="169">
        <v>0</v>
      </c>
      <c r="Z252" s="170"/>
      <c r="AB252" s="223"/>
      <c r="AC252" s="183"/>
      <c r="AD252" s="183"/>
      <c r="AE252" s="183"/>
      <c r="AF252" s="183"/>
      <c r="AG252" s="183"/>
      <c r="AH252" s="183"/>
      <c r="AI252" s="183"/>
      <c r="AJ252" s="183"/>
      <c r="AK252" s="226"/>
      <c r="AL252" s="227"/>
      <c r="AM252" s="223">
        <v>0</v>
      </c>
      <c r="AN252" s="225"/>
      <c r="AO252" s="225"/>
      <c r="AP252" s="168"/>
      <c r="AQ252" s="168"/>
      <c r="AR252" s="168"/>
      <c r="AS252" s="166"/>
      <c r="AT252" s="183">
        <v>0</v>
      </c>
      <c r="AU252" s="169">
        <v>0</v>
      </c>
      <c r="AV252" s="173"/>
      <c r="AX252" s="228"/>
      <c r="AY252" s="229"/>
      <c r="AZ252" s="229"/>
      <c r="BA252" s="229"/>
      <c r="BB252" s="229"/>
      <c r="BC252" s="230"/>
      <c r="BE252" s="231"/>
      <c r="BF252" s="183"/>
      <c r="BG252" s="183"/>
      <c r="BH252" s="183"/>
      <c r="BI252" s="183"/>
      <c r="BJ252" s="183"/>
      <c r="BK252" s="183"/>
      <c r="BL252" s="183"/>
      <c r="BM252" s="183"/>
      <c r="BN252" s="226"/>
      <c r="BO252" s="227"/>
      <c r="BP252" s="223"/>
      <c r="BQ252" s="225"/>
      <c r="BR252" s="225"/>
      <c r="BS252" s="168"/>
      <c r="BT252" s="168"/>
      <c r="BU252" s="168"/>
      <c r="BV252" s="166"/>
      <c r="BW252" s="183">
        <v>0</v>
      </c>
      <c r="BX252" s="169">
        <v>0</v>
      </c>
      <c r="BY252" s="184"/>
      <c r="CA252" s="185">
        <v>2.6</v>
      </c>
      <c r="CB252" s="232" t="s">
        <v>426</v>
      </c>
      <c r="CC252" s="187"/>
      <c r="CD252" s="188">
        <v>0</v>
      </c>
      <c r="CE252" s="233">
        <v>0</v>
      </c>
      <c r="CF252" s="190"/>
      <c r="CG252" s="191">
        <v>0</v>
      </c>
      <c r="CH252" s="234">
        <v>0</v>
      </c>
      <c r="CI252" s="190"/>
      <c r="CJ252" s="235">
        <v>2.6</v>
      </c>
      <c r="CL252" s="236"/>
      <c r="CM252" s="237"/>
      <c r="CN252" s="238"/>
      <c r="CO252">
        <v>0</v>
      </c>
      <c r="CP252" s="426"/>
      <c r="CQ252" s="427"/>
      <c r="CR252" s="427"/>
      <c r="CS252" s="427"/>
      <c r="CT252" s="428"/>
      <c r="CU252" s="242">
        <v>0</v>
      </c>
      <c r="CW252" s="243"/>
      <c r="CX252" s="244">
        <v>0</v>
      </c>
      <c r="CY252" s="202">
        <v>0</v>
      </c>
      <c r="CZ252" s="245">
        <v>0</v>
      </c>
      <c r="DA252" s="204"/>
      <c r="DB252" s="243"/>
      <c r="DC252" s="244">
        <v>0</v>
      </c>
      <c r="DD252" s="202">
        <v>0</v>
      </c>
      <c r="DE252" s="246">
        <v>0</v>
      </c>
      <c r="DF252" s="190"/>
      <c r="DG252" s="243"/>
      <c r="DH252" s="202">
        <v>0</v>
      </c>
      <c r="DI252" s="202">
        <v>0</v>
      </c>
      <c r="DJ252" s="246">
        <v>0</v>
      </c>
      <c r="DK252" s="209"/>
      <c r="DL252" s="247"/>
      <c r="DM252" s="248"/>
      <c r="DN252" s="248"/>
      <c r="DO252" s="249"/>
      <c r="DR252" s="250">
        <v>1.7</v>
      </c>
      <c r="DS252" s="397">
        <v>2.6</v>
      </c>
      <c r="DT252" s="397"/>
      <c r="DU252" s="398"/>
      <c r="DV252" s="391"/>
      <c r="DW252" s="253">
        <v>0</v>
      </c>
      <c r="DX252" s="399">
        <v>0</v>
      </c>
      <c r="DY252" s="399"/>
      <c r="DZ252" s="400"/>
      <c r="EA252" s="391"/>
      <c r="EB252" s="401">
        <v>0</v>
      </c>
      <c r="EC252" s="402">
        <v>0</v>
      </c>
      <c r="ED252" s="402"/>
      <c r="EE252" s="403"/>
    </row>
    <row r="253" spans="1:135" x14ac:dyDescent="0.3">
      <c r="A253" s="20">
        <f t="shared" si="5"/>
        <v>70525</v>
      </c>
      <c r="B253" s="456" t="s">
        <v>149</v>
      </c>
      <c r="C253" s="457" t="s">
        <v>360</v>
      </c>
      <c r="D253" s="457" t="s">
        <v>168</v>
      </c>
      <c r="E253" s="457" t="s">
        <v>361</v>
      </c>
      <c r="F253" s="223">
        <v>4</v>
      </c>
      <c r="G253" s="183">
        <v>5</v>
      </c>
      <c r="H253" s="183">
        <v>2.5</v>
      </c>
      <c r="I253" s="183">
        <v>2</v>
      </c>
      <c r="J253" s="183">
        <v>1</v>
      </c>
      <c r="K253" s="183">
        <v>4.7</v>
      </c>
      <c r="L253" s="183"/>
      <c r="M253" s="183"/>
      <c r="N253" s="183"/>
      <c r="O253" s="224"/>
      <c r="P253" s="167">
        <v>0</v>
      </c>
      <c r="Q253" s="223">
        <v>3.2</v>
      </c>
      <c r="R253" s="225"/>
      <c r="S253" s="225"/>
      <c r="T253" s="168"/>
      <c r="U253" s="168"/>
      <c r="V253" s="168"/>
      <c r="W253" s="166"/>
      <c r="X253" s="183">
        <v>5</v>
      </c>
      <c r="Y253" s="169">
        <v>0</v>
      </c>
      <c r="Z253" s="170"/>
      <c r="AB253" s="223"/>
      <c r="AC253" s="183"/>
      <c r="AD253" s="183"/>
      <c r="AE253" s="183"/>
      <c r="AF253" s="183"/>
      <c r="AG253" s="183"/>
      <c r="AH253" s="183"/>
      <c r="AI253" s="183"/>
      <c r="AJ253" s="183"/>
      <c r="AK253" s="226"/>
      <c r="AL253" s="227"/>
      <c r="AM253" s="223">
        <v>0</v>
      </c>
      <c r="AN253" s="225"/>
      <c r="AO253" s="225"/>
      <c r="AP253" s="168"/>
      <c r="AQ253" s="168"/>
      <c r="AR253" s="168"/>
      <c r="AS253" s="166"/>
      <c r="AT253" s="183">
        <v>0</v>
      </c>
      <c r="AU253" s="169">
        <v>0</v>
      </c>
      <c r="AV253" s="173"/>
      <c r="AX253" s="228"/>
      <c r="AY253" s="229"/>
      <c r="AZ253" s="229"/>
      <c r="BA253" s="229"/>
      <c r="BB253" s="229"/>
      <c r="BC253" s="230"/>
      <c r="BE253" s="231"/>
      <c r="BF253" s="183"/>
      <c r="BG253" s="183"/>
      <c r="BH253" s="183"/>
      <c r="BI253" s="183"/>
      <c r="BJ253" s="183"/>
      <c r="BK253" s="183"/>
      <c r="BL253" s="183"/>
      <c r="BM253" s="183"/>
      <c r="BN253" s="226"/>
      <c r="BO253" s="227"/>
      <c r="BP253" s="223"/>
      <c r="BQ253" s="225"/>
      <c r="BR253" s="225"/>
      <c r="BS253" s="168"/>
      <c r="BT253" s="168"/>
      <c r="BU253" s="168"/>
      <c r="BV253" s="166"/>
      <c r="BW253" s="183">
        <v>0</v>
      </c>
      <c r="BX253" s="169">
        <v>0</v>
      </c>
      <c r="BY253" s="184"/>
      <c r="CA253" s="185">
        <v>3.4</v>
      </c>
      <c r="CB253" s="232" t="s">
        <v>424</v>
      </c>
      <c r="CC253" s="187"/>
      <c r="CD253" s="188">
        <v>0</v>
      </c>
      <c r="CE253" s="233">
        <v>0</v>
      </c>
      <c r="CF253" s="190"/>
      <c r="CG253" s="191">
        <v>0</v>
      </c>
      <c r="CH253" s="234">
        <v>0</v>
      </c>
      <c r="CI253" s="190"/>
      <c r="CJ253" s="235">
        <v>3.4</v>
      </c>
      <c r="CL253" s="236"/>
      <c r="CM253" s="237"/>
      <c r="CN253" s="238"/>
      <c r="CO253">
        <v>0</v>
      </c>
      <c r="CP253" s="426"/>
      <c r="CQ253" s="427"/>
      <c r="CR253" s="427"/>
      <c r="CS253" s="427"/>
      <c r="CT253" s="428"/>
      <c r="CU253" s="242">
        <v>0</v>
      </c>
      <c r="CW253" s="243"/>
      <c r="CX253" s="244">
        <v>0</v>
      </c>
      <c r="CY253" s="202">
        <v>0</v>
      </c>
      <c r="CZ253" s="245">
        <v>0</v>
      </c>
      <c r="DA253" s="204"/>
      <c r="DB253" s="243"/>
      <c r="DC253" s="244">
        <v>0</v>
      </c>
      <c r="DD253" s="202">
        <v>0</v>
      </c>
      <c r="DE253" s="246">
        <v>0</v>
      </c>
      <c r="DF253" s="190"/>
      <c r="DG253" s="243"/>
      <c r="DH253" s="202">
        <v>0</v>
      </c>
      <c r="DI253" s="202">
        <v>0</v>
      </c>
      <c r="DJ253" s="246">
        <v>0</v>
      </c>
      <c r="DK253" s="209"/>
      <c r="DL253" s="247"/>
      <c r="DM253" s="248"/>
      <c r="DN253" s="248"/>
      <c r="DO253" s="249"/>
      <c r="DR253" s="250">
        <v>3.2</v>
      </c>
      <c r="DS253" s="397">
        <v>3.4</v>
      </c>
      <c r="DT253" s="397"/>
      <c r="DU253" s="398"/>
      <c r="DV253" s="391"/>
      <c r="DW253" s="253">
        <v>0</v>
      </c>
      <c r="DX253" s="399">
        <v>0</v>
      </c>
      <c r="DY253" s="399"/>
      <c r="DZ253" s="400"/>
      <c r="EA253" s="391"/>
      <c r="EB253" s="401">
        <v>0</v>
      </c>
      <c r="EC253" s="402">
        <v>0</v>
      </c>
      <c r="ED253" s="402"/>
      <c r="EE253" s="403"/>
    </row>
    <row r="254" spans="1:135" x14ac:dyDescent="0.3">
      <c r="A254" s="20">
        <f t="shared" si="5"/>
        <v>70526</v>
      </c>
      <c r="B254" s="456" t="s">
        <v>152</v>
      </c>
      <c r="C254" s="457" t="s">
        <v>335</v>
      </c>
      <c r="D254" s="457" t="s">
        <v>97</v>
      </c>
      <c r="E254" s="457" t="s">
        <v>180</v>
      </c>
      <c r="F254" s="223">
        <v>4.7</v>
      </c>
      <c r="G254" s="183">
        <v>5</v>
      </c>
      <c r="H254" s="183">
        <v>3.5</v>
      </c>
      <c r="I254" s="183">
        <v>1</v>
      </c>
      <c r="J254" s="183">
        <v>1</v>
      </c>
      <c r="K254" s="183">
        <v>1</v>
      </c>
      <c r="L254" s="183"/>
      <c r="M254" s="183"/>
      <c r="N254" s="183"/>
      <c r="O254" s="224"/>
      <c r="P254" s="167">
        <v>0</v>
      </c>
      <c r="Q254" s="223">
        <v>2.7</v>
      </c>
      <c r="R254" s="225"/>
      <c r="S254" s="225"/>
      <c r="T254" s="168"/>
      <c r="U254" s="168"/>
      <c r="V254" s="168"/>
      <c r="W254" s="166"/>
      <c r="X254" s="183">
        <v>5</v>
      </c>
      <c r="Y254" s="169">
        <v>0</v>
      </c>
      <c r="Z254" s="170"/>
      <c r="AB254" s="223"/>
      <c r="AC254" s="183"/>
      <c r="AD254" s="183"/>
      <c r="AE254" s="183"/>
      <c r="AF254" s="183"/>
      <c r="AG254" s="183"/>
      <c r="AH254" s="183"/>
      <c r="AI254" s="183"/>
      <c r="AJ254" s="183"/>
      <c r="AK254" s="226"/>
      <c r="AL254" s="227"/>
      <c r="AM254" s="223">
        <v>0</v>
      </c>
      <c r="AN254" s="225"/>
      <c r="AO254" s="225"/>
      <c r="AP254" s="168"/>
      <c r="AQ254" s="168"/>
      <c r="AR254" s="168"/>
      <c r="AS254" s="166"/>
      <c r="AT254" s="183">
        <v>0</v>
      </c>
      <c r="AU254" s="169">
        <v>0</v>
      </c>
      <c r="AV254" s="173"/>
      <c r="AX254" s="228"/>
      <c r="AY254" s="229"/>
      <c r="AZ254" s="229"/>
      <c r="BA254" s="229"/>
      <c r="BB254" s="229"/>
      <c r="BC254" s="230"/>
      <c r="BE254" s="231"/>
      <c r="BF254" s="183"/>
      <c r="BG254" s="183"/>
      <c r="BH254" s="183"/>
      <c r="BI254" s="183"/>
      <c r="BJ254" s="183"/>
      <c r="BK254" s="183"/>
      <c r="BL254" s="183"/>
      <c r="BM254" s="183"/>
      <c r="BN254" s="226"/>
      <c r="BO254" s="227"/>
      <c r="BP254" s="223"/>
      <c r="BQ254" s="225"/>
      <c r="BR254" s="225"/>
      <c r="BS254" s="168"/>
      <c r="BT254" s="168"/>
      <c r="BU254" s="168"/>
      <c r="BV254" s="166"/>
      <c r="BW254" s="183">
        <v>0</v>
      </c>
      <c r="BX254" s="169">
        <v>0</v>
      </c>
      <c r="BY254" s="184"/>
      <c r="CA254" s="185">
        <v>2.9</v>
      </c>
      <c r="CB254" s="232" t="s">
        <v>426</v>
      </c>
      <c r="CC254" s="187"/>
      <c r="CD254" s="188">
        <v>0</v>
      </c>
      <c r="CE254" s="233">
        <v>0</v>
      </c>
      <c r="CF254" s="190"/>
      <c r="CG254" s="191">
        <v>0</v>
      </c>
      <c r="CH254" s="234">
        <v>0</v>
      </c>
      <c r="CI254" s="190"/>
      <c r="CJ254" s="235">
        <v>2.9</v>
      </c>
      <c r="CL254" s="236"/>
      <c r="CM254" s="237"/>
      <c r="CN254" s="238"/>
      <c r="CO254">
        <v>0</v>
      </c>
      <c r="CP254" s="426"/>
      <c r="CQ254" s="427"/>
      <c r="CR254" s="427"/>
      <c r="CS254" s="427"/>
      <c r="CT254" s="428"/>
      <c r="CU254" s="242">
        <v>0</v>
      </c>
      <c r="CW254" s="243"/>
      <c r="CX254" s="244">
        <v>0</v>
      </c>
      <c r="CY254" s="202">
        <v>0</v>
      </c>
      <c r="CZ254" s="245">
        <v>0</v>
      </c>
      <c r="DA254" s="204"/>
      <c r="DB254" s="243"/>
      <c r="DC254" s="244">
        <v>0</v>
      </c>
      <c r="DD254" s="202">
        <v>0</v>
      </c>
      <c r="DE254" s="246">
        <v>0</v>
      </c>
      <c r="DF254" s="190"/>
      <c r="DG254" s="243"/>
      <c r="DH254" s="202">
        <v>0</v>
      </c>
      <c r="DI254" s="202">
        <v>0</v>
      </c>
      <c r="DJ254" s="246">
        <v>0</v>
      </c>
      <c r="DK254" s="209"/>
      <c r="DL254" s="247"/>
      <c r="DM254" s="248"/>
      <c r="DN254" s="248"/>
      <c r="DO254" s="249"/>
      <c r="DR254" s="250">
        <v>3.1</v>
      </c>
      <c r="DS254" s="397">
        <v>2.9</v>
      </c>
      <c r="DT254" s="397"/>
      <c r="DU254" s="398"/>
      <c r="DV254" s="391"/>
      <c r="DW254" s="253">
        <v>0</v>
      </c>
      <c r="DX254" s="399">
        <v>0</v>
      </c>
      <c r="DY254" s="399"/>
      <c r="DZ254" s="400"/>
      <c r="EA254" s="391"/>
      <c r="EB254" s="401">
        <v>0</v>
      </c>
      <c r="EC254" s="402">
        <v>0</v>
      </c>
      <c r="ED254" s="402"/>
      <c r="EE254" s="403"/>
    </row>
    <row r="255" spans="1:135" x14ac:dyDescent="0.3">
      <c r="A255" s="20">
        <f t="shared" si="5"/>
        <v>70527</v>
      </c>
      <c r="B255" s="456" t="s">
        <v>287</v>
      </c>
      <c r="C255" s="457" t="s">
        <v>36</v>
      </c>
      <c r="D255" s="457" t="s">
        <v>107</v>
      </c>
      <c r="E255" s="457">
        <v>0</v>
      </c>
      <c r="F255" s="223">
        <v>5</v>
      </c>
      <c r="G255" s="183">
        <v>5</v>
      </c>
      <c r="H255" s="183">
        <v>1</v>
      </c>
      <c r="I255" s="183">
        <v>1</v>
      </c>
      <c r="J255" s="183">
        <v>1</v>
      </c>
      <c r="K255" s="183">
        <v>1</v>
      </c>
      <c r="L255" s="183"/>
      <c r="M255" s="183"/>
      <c r="N255" s="183"/>
      <c r="O255" s="224"/>
      <c r="P255" s="167">
        <v>0</v>
      </c>
      <c r="Q255" s="223">
        <v>2.2999999999999998</v>
      </c>
      <c r="R255" s="225"/>
      <c r="S255" s="225"/>
      <c r="T255" s="168"/>
      <c r="U255" s="168"/>
      <c r="V255" s="168"/>
      <c r="W255" s="166"/>
      <c r="X255" s="183">
        <v>5</v>
      </c>
      <c r="Y255" s="169">
        <v>0</v>
      </c>
      <c r="Z255" s="170"/>
      <c r="AB255" s="223"/>
      <c r="AC255" s="183"/>
      <c r="AD255" s="183"/>
      <c r="AE255" s="183"/>
      <c r="AF255" s="183"/>
      <c r="AG255" s="183"/>
      <c r="AH255" s="183"/>
      <c r="AI255" s="183"/>
      <c r="AJ255" s="183"/>
      <c r="AK255" s="226"/>
      <c r="AL255" s="227"/>
      <c r="AM255" s="223">
        <v>0</v>
      </c>
      <c r="AN255" s="225"/>
      <c r="AO255" s="225"/>
      <c r="AP255" s="168"/>
      <c r="AQ255" s="168"/>
      <c r="AR255" s="168"/>
      <c r="AS255" s="166"/>
      <c r="AT255" s="183">
        <v>0</v>
      </c>
      <c r="AU255" s="169">
        <v>0</v>
      </c>
      <c r="AV255" s="173"/>
      <c r="AX255" s="228"/>
      <c r="AY255" s="229"/>
      <c r="AZ255" s="229"/>
      <c r="BA255" s="229"/>
      <c r="BB255" s="229"/>
      <c r="BC255" s="230"/>
      <c r="BE255" s="231"/>
      <c r="BF255" s="183"/>
      <c r="BG255" s="183"/>
      <c r="BH255" s="183"/>
      <c r="BI255" s="183"/>
      <c r="BJ255" s="183"/>
      <c r="BK255" s="183"/>
      <c r="BL255" s="183"/>
      <c r="BM255" s="183"/>
      <c r="BN255" s="226"/>
      <c r="BO255" s="227"/>
      <c r="BP255" s="223"/>
      <c r="BQ255" s="225"/>
      <c r="BR255" s="225"/>
      <c r="BS255" s="168"/>
      <c r="BT255" s="168"/>
      <c r="BU255" s="168"/>
      <c r="BV255" s="166"/>
      <c r="BW255" s="183">
        <v>0</v>
      </c>
      <c r="BX255" s="169">
        <v>0</v>
      </c>
      <c r="BY255" s="184"/>
      <c r="CA255" s="185">
        <v>2.6</v>
      </c>
      <c r="CB255" s="232" t="s">
        <v>426</v>
      </c>
      <c r="CC255" s="187"/>
      <c r="CD255" s="188">
        <v>0</v>
      </c>
      <c r="CE255" s="233">
        <v>0</v>
      </c>
      <c r="CF255" s="190"/>
      <c r="CG255" s="191">
        <v>0</v>
      </c>
      <c r="CH255" s="234">
        <v>0</v>
      </c>
      <c r="CI255" s="190"/>
      <c r="CJ255" s="235">
        <v>2.6</v>
      </c>
      <c r="CL255" s="236"/>
      <c r="CM255" s="237"/>
      <c r="CN255" s="238"/>
      <c r="CO255">
        <v>0</v>
      </c>
      <c r="CP255" s="426"/>
      <c r="CQ255" s="427"/>
      <c r="CR255" s="427"/>
      <c r="CS255" s="427"/>
      <c r="CT255" s="428"/>
      <c r="CU255" s="242">
        <v>0</v>
      </c>
      <c r="CW255" s="243"/>
      <c r="CX255" s="244">
        <v>0</v>
      </c>
      <c r="CY255" s="202">
        <v>0</v>
      </c>
      <c r="CZ255" s="245">
        <v>0</v>
      </c>
      <c r="DA255" s="204"/>
      <c r="DB255" s="243"/>
      <c r="DC255" s="244">
        <v>0</v>
      </c>
      <c r="DD255" s="202">
        <v>0</v>
      </c>
      <c r="DE255" s="246">
        <v>0</v>
      </c>
      <c r="DF255" s="190"/>
      <c r="DG255" s="243"/>
      <c r="DH255" s="202">
        <v>0</v>
      </c>
      <c r="DI255" s="202">
        <v>0</v>
      </c>
      <c r="DJ255" s="246">
        <v>0</v>
      </c>
      <c r="DK255" s="209"/>
      <c r="DL255" s="247"/>
      <c r="DM255" s="248"/>
      <c r="DN255" s="248"/>
      <c r="DO255" s="249"/>
      <c r="DR255" s="250">
        <v>2</v>
      </c>
      <c r="DS255" s="397">
        <v>2.6</v>
      </c>
      <c r="DT255" s="397"/>
      <c r="DU255" s="398"/>
      <c r="DV255" s="391"/>
      <c r="DW255" s="253">
        <v>0</v>
      </c>
      <c r="DX255" s="399">
        <v>0</v>
      </c>
      <c r="DY255" s="399"/>
      <c r="DZ255" s="400"/>
      <c r="EA255" s="391"/>
      <c r="EB255" s="401">
        <v>0</v>
      </c>
      <c r="EC255" s="402">
        <v>0</v>
      </c>
      <c r="ED255" s="402"/>
      <c r="EE255" s="403"/>
    </row>
    <row r="256" spans="1:135" x14ac:dyDescent="0.3">
      <c r="A256" s="20">
        <f t="shared" si="5"/>
        <v>70528</v>
      </c>
      <c r="B256" s="456" t="s">
        <v>289</v>
      </c>
      <c r="C256" s="457" t="s">
        <v>82</v>
      </c>
      <c r="D256" s="457" t="s">
        <v>362</v>
      </c>
      <c r="E256" s="457" t="s">
        <v>352</v>
      </c>
      <c r="F256" s="223">
        <v>1</v>
      </c>
      <c r="G256" s="183">
        <v>1</v>
      </c>
      <c r="H256" s="183">
        <v>1</v>
      </c>
      <c r="I256" s="183">
        <v>1</v>
      </c>
      <c r="J256" s="183">
        <v>1</v>
      </c>
      <c r="K256" s="183">
        <v>1</v>
      </c>
      <c r="L256" s="183"/>
      <c r="M256" s="183"/>
      <c r="N256" s="183"/>
      <c r="O256" s="224"/>
      <c r="P256" s="167">
        <v>0</v>
      </c>
      <c r="Q256" s="223">
        <v>1</v>
      </c>
      <c r="R256" s="225"/>
      <c r="S256" s="225"/>
      <c r="T256" s="168"/>
      <c r="U256" s="168"/>
      <c r="V256" s="168"/>
      <c r="W256" s="166"/>
      <c r="X256" s="183">
        <v>5</v>
      </c>
      <c r="Y256" s="169">
        <v>0</v>
      </c>
      <c r="Z256" s="170"/>
      <c r="AB256" s="223"/>
      <c r="AC256" s="183"/>
      <c r="AD256" s="183"/>
      <c r="AE256" s="183"/>
      <c r="AF256" s="183"/>
      <c r="AG256" s="183"/>
      <c r="AH256" s="183"/>
      <c r="AI256" s="183"/>
      <c r="AJ256" s="183"/>
      <c r="AK256" s="226"/>
      <c r="AL256" s="227"/>
      <c r="AM256" s="223">
        <v>0</v>
      </c>
      <c r="AN256" s="225"/>
      <c r="AO256" s="225"/>
      <c r="AP256" s="168"/>
      <c r="AQ256" s="168"/>
      <c r="AR256" s="168"/>
      <c r="AS256" s="166"/>
      <c r="AT256" s="183">
        <v>0</v>
      </c>
      <c r="AU256" s="169">
        <v>0</v>
      </c>
      <c r="AV256" s="173"/>
      <c r="AX256" s="228"/>
      <c r="AY256" s="229"/>
      <c r="AZ256" s="229"/>
      <c r="BA256" s="229"/>
      <c r="BB256" s="229"/>
      <c r="BC256" s="230"/>
      <c r="BE256" s="231"/>
      <c r="BF256" s="183"/>
      <c r="BG256" s="183"/>
      <c r="BH256" s="183"/>
      <c r="BI256" s="183"/>
      <c r="BJ256" s="183"/>
      <c r="BK256" s="183"/>
      <c r="BL256" s="183"/>
      <c r="BM256" s="183"/>
      <c r="BN256" s="226"/>
      <c r="BO256" s="227"/>
      <c r="BP256" s="223"/>
      <c r="BQ256" s="225"/>
      <c r="BR256" s="225"/>
      <c r="BS256" s="168"/>
      <c r="BT256" s="168"/>
      <c r="BU256" s="168"/>
      <c r="BV256" s="166"/>
      <c r="BW256" s="183">
        <v>0</v>
      </c>
      <c r="BX256" s="169">
        <v>0</v>
      </c>
      <c r="BY256" s="184"/>
      <c r="CA256" s="185">
        <v>1.4</v>
      </c>
      <c r="CB256" s="232" t="s">
        <v>426</v>
      </c>
      <c r="CC256" s="187"/>
      <c r="CD256" s="188">
        <v>0</v>
      </c>
      <c r="CE256" s="233">
        <v>0</v>
      </c>
      <c r="CF256" s="190"/>
      <c r="CG256" s="191">
        <v>0</v>
      </c>
      <c r="CH256" s="234">
        <v>0</v>
      </c>
      <c r="CI256" s="190"/>
      <c r="CJ256" s="235">
        <v>1.4</v>
      </c>
      <c r="CL256" s="236"/>
      <c r="CM256" s="237"/>
      <c r="CN256" s="238"/>
      <c r="CO256">
        <v>0</v>
      </c>
      <c r="CP256" s="426"/>
      <c r="CQ256" s="427"/>
      <c r="CR256" s="427"/>
      <c r="CS256" s="427"/>
      <c r="CT256" s="428"/>
      <c r="CU256" s="242">
        <v>0</v>
      </c>
      <c r="CW256" s="243"/>
      <c r="CX256" s="244">
        <v>0</v>
      </c>
      <c r="CY256" s="202">
        <v>0</v>
      </c>
      <c r="CZ256" s="245">
        <v>0</v>
      </c>
      <c r="DA256" s="204"/>
      <c r="DB256" s="243"/>
      <c r="DC256" s="244">
        <v>0</v>
      </c>
      <c r="DD256" s="202">
        <v>0</v>
      </c>
      <c r="DE256" s="246">
        <v>0</v>
      </c>
      <c r="DF256" s="190"/>
      <c r="DG256" s="243"/>
      <c r="DH256" s="202">
        <v>0</v>
      </c>
      <c r="DI256" s="202">
        <v>0</v>
      </c>
      <c r="DJ256" s="246">
        <v>0</v>
      </c>
      <c r="DK256" s="209"/>
      <c r="DL256" s="247"/>
      <c r="DM256" s="248"/>
      <c r="DN256" s="248"/>
      <c r="DO256" s="249"/>
      <c r="DR256" s="250">
        <v>1.9</v>
      </c>
      <c r="DS256" s="397">
        <v>1.4</v>
      </c>
      <c r="DT256" s="397"/>
      <c r="DU256" s="398"/>
      <c r="DV256" s="391"/>
      <c r="DW256" s="253">
        <v>0</v>
      </c>
      <c r="DX256" s="399">
        <v>0</v>
      </c>
      <c r="DY256" s="399"/>
      <c r="DZ256" s="400"/>
      <c r="EA256" s="391"/>
      <c r="EB256" s="401">
        <v>0</v>
      </c>
      <c r="EC256" s="402">
        <v>0</v>
      </c>
      <c r="ED256" s="402"/>
      <c r="EE256" s="403"/>
    </row>
    <row r="257" spans="1:135" x14ac:dyDescent="0.3">
      <c r="A257" s="20">
        <f t="shared" si="5"/>
        <v>70529</v>
      </c>
      <c r="B257" s="456" t="s">
        <v>131</v>
      </c>
      <c r="C257" s="457" t="s">
        <v>103</v>
      </c>
      <c r="D257" s="457" t="s">
        <v>105</v>
      </c>
      <c r="E257" s="457" t="s">
        <v>72</v>
      </c>
      <c r="F257" s="266">
        <v>1</v>
      </c>
      <c r="G257" s="268">
        <v>1</v>
      </c>
      <c r="H257" s="268">
        <v>4.5</v>
      </c>
      <c r="I257" s="268">
        <v>3.8</v>
      </c>
      <c r="J257" s="268">
        <v>1</v>
      </c>
      <c r="K257" s="268">
        <v>4.3</v>
      </c>
      <c r="L257" s="268"/>
      <c r="M257" s="268"/>
      <c r="N257" s="268"/>
      <c r="O257" s="224"/>
      <c r="P257" s="167">
        <v>0</v>
      </c>
      <c r="Q257" s="266">
        <v>2.6</v>
      </c>
      <c r="R257" s="269"/>
      <c r="S257" s="269"/>
      <c r="T257" s="169"/>
      <c r="U257" s="169"/>
      <c r="V257" s="169"/>
      <c r="W257" s="166"/>
      <c r="X257" s="183">
        <v>5</v>
      </c>
      <c r="Y257" s="169">
        <v>0</v>
      </c>
      <c r="Z257" s="170"/>
      <c r="AB257" s="266"/>
      <c r="AC257" s="268"/>
      <c r="AD257" s="268"/>
      <c r="AE257" s="268"/>
      <c r="AF257" s="268"/>
      <c r="AG257" s="268"/>
      <c r="AH257" s="268"/>
      <c r="AI257" s="268"/>
      <c r="AJ257" s="268"/>
      <c r="AK257" s="226"/>
      <c r="AL257" s="227"/>
      <c r="AM257" s="223">
        <v>0</v>
      </c>
      <c r="AN257" s="269"/>
      <c r="AO257" s="269"/>
      <c r="AP257" s="169"/>
      <c r="AQ257" s="169"/>
      <c r="AR257" s="169"/>
      <c r="AS257" s="166"/>
      <c r="AT257" s="183">
        <v>0</v>
      </c>
      <c r="AU257" s="169">
        <v>0</v>
      </c>
      <c r="AV257" s="173"/>
      <c r="AX257" s="228"/>
      <c r="AY257" s="229"/>
      <c r="AZ257" s="229"/>
      <c r="BA257" s="229"/>
      <c r="BB257" s="229"/>
      <c r="BC257" s="230"/>
      <c r="BE257" s="270"/>
      <c r="BF257" s="268"/>
      <c r="BG257" s="268"/>
      <c r="BH257" s="268"/>
      <c r="BI257" s="268"/>
      <c r="BJ257" s="268"/>
      <c r="BK257" s="268"/>
      <c r="BL257" s="268"/>
      <c r="BM257" s="268"/>
      <c r="BN257" s="226"/>
      <c r="BO257" s="227"/>
      <c r="BP257" s="223"/>
      <c r="BQ257" s="269"/>
      <c r="BR257" s="269"/>
      <c r="BS257" s="169"/>
      <c r="BT257" s="169"/>
      <c r="BU257" s="169"/>
      <c r="BV257" s="166"/>
      <c r="BW257" s="183">
        <v>0</v>
      </c>
      <c r="BX257" s="169">
        <v>0</v>
      </c>
      <c r="BY257" s="184"/>
      <c r="CA257" s="185">
        <v>2.8</v>
      </c>
      <c r="CB257" s="232" t="s">
        <v>426</v>
      </c>
      <c r="CC257" s="187"/>
      <c r="CD257" s="188">
        <v>0</v>
      </c>
      <c r="CE257" s="233">
        <v>0</v>
      </c>
      <c r="CF257" s="190"/>
      <c r="CG257" s="191">
        <v>0</v>
      </c>
      <c r="CH257" s="234">
        <v>0</v>
      </c>
      <c r="CI257" s="190"/>
      <c r="CJ257" s="235">
        <v>2.8</v>
      </c>
      <c r="CL257" s="236"/>
      <c r="CM257" s="237"/>
      <c r="CN257" s="238"/>
      <c r="CO257">
        <v>0</v>
      </c>
      <c r="CP257" s="426"/>
      <c r="CQ257" s="427"/>
      <c r="CR257" s="427"/>
      <c r="CS257" s="427"/>
      <c r="CT257" s="428"/>
      <c r="CU257" s="242">
        <v>0</v>
      </c>
      <c r="CW257" s="243"/>
      <c r="CX257" s="244">
        <v>0</v>
      </c>
      <c r="CY257" s="202">
        <v>0</v>
      </c>
      <c r="CZ257" s="245">
        <v>0</v>
      </c>
      <c r="DA257" s="204"/>
      <c r="DB257" s="243"/>
      <c r="DC257" s="244">
        <v>0</v>
      </c>
      <c r="DD257" s="202">
        <v>0</v>
      </c>
      <c r="DE257" s="246">
        <v>0</v>
      </c>
      <c r="DF257" s="190"/>
      <c r="DG257" s="243"/>
      <c r="DH257" s="202">
        <v>0</v>
      </c>
      <c r="DI257" s="202">
        <v>0</v>
      </c>
      <c r="DJ257" s="246">
        <v>0</v>
      </c>
      <c r="DK257" s="209"/>
      <c r="DL257" s="247"/>
      <c r="DM257" s="248"/>
      <c r="DN257" s="248"/>
      <c r="DO257" s="249"/>
      <c r="DR257" s="250">
        <v>3.7</v>
      </c>
      <c r="DS257" s="397">
        <v>2.8</v>
      </c>
      <c r="DT257" s="397"/>
      <c r="DU257" s="398"/>
      <c r="DV257" s="391"/>
      <c r="DW257" s="253">
        <v>0</v>
      </c>
      <c r="DX257" s="399">
        <v>0</v>
      </c>
      <c r="DY257" s="399"/>
      <c r="DZ257" s="400"/>
      <c r="EA257" s="391"/>
      <c r="EB257" s="401">
        <v>0</v>
      </c>
      <c r="EC257" s="402">
        <v>0</v>
      </c>
      <c r="ED257" s="402"/>
      <c r="EE257" s="403"/>
    </row>
    <row r="258" spans="1:135" x14ac:dyDescent="0.3">
      <c r="A258" s="20">
        <f t="shared" si="5"/>
        <v>70530</v>
      </c>
      <c r="B258" s="456" t="s">
        <v>131</v>
      </c>
      <c r="C258" s="457" t="s">
        <v>363</v>
      </c>
      <c r="D258" s="457" t="s">
        <v>364</v>
      </c>
      <c r="E258" s="457" t="s">
        <v>106</v>
      </c>
      <c r="F258" s="223">
        <v>5</v>
      </c>
      <c r="G258" s="183">
        <v>5</v>
      </c>
      <c r="H258" s="183">
        <v>5</v>
      </c>
      <c r="I258" s="183">
        <v>3.8</v>
      </c>
      <c r="J258" s="183">
        <v>5</v>
      </c>
      <c r="K258" s="183">
        <v>4.7</v>
      </c>
      <c r="L258" s="183"/>
      <c r="M258" s="183"/>
      <c r="N258" s="183"/>
      <c r="O258" s="224"/>
      <c r="P258" s="167">
        <v>0</v>
      </c>
      <c r="Q258" s="223">
        <v>4.8</v>
      </c>
      <c r="R258" s="225"/>
      <c r="S258" s="225"/>
      <c r="T258" s="168"/>
      <c r="U258" s="168"/>
      <c r="V258" s="168"/>
      <c r="W258" s="166"/>
      <c r="X258" s="183">
        <v>5</v>
      </c>
      <c r="Y258" s="169">
        <v>0</v>
      </c>
      <c r="Z258" s="170"/>
      <c r="AB258" s="223"/>
      <c r="AC258" s="183"/>
      <c r="AD258" s="183"/>
      <c r="AE258" s="183"/>
      <c r="AF258" s="183"/>
      <c r="AG258" s="183"/>
      <c r="AH258" s="183"/>
      <c r="AI258" s="183"/>
      <c r="AJ258" s="183"/>
      <c r="AK258" s="226"/>
      <c r="AL258" s="227"/>
      <c r="AM258" s="223">
        <v>0</v>
      </c>
      <c r="AN258" s="225"/>
      <c r="AO258" s="225"/>
      <c r="AP258" s="168"/>
      <c r="AQ258" s="168"/>
      <c r="AR258" s="168"/>
      <c r="AS258" s="166"/>
      <c r="AT258" s="183">
        <v>0</v>
      </c>
      <c r="AU258" s="169">
        <v>0</v>
      </c>
      <c r="AV258" s="173"/>
      <c r="AX258" s="228"/>
      <c r="AY258" s="229"/>
      <c r="AZ258" s="229"/>
      <c r="BA258" s="229"/>
      <c r="BB258" s="229"/>
      <c r="BC258" s="230"/>
      <c r="BE258" s="231"/>
      <c r="BF258" s="183"/>
      <c r="BG258" s="183"/>
      <c r="BH258" s="183"/>
      <c r="BI258" s="183"/>
      <c r="BJ258" s="183"/>
      <c r="BK258" s="183"/>
      <c r="BL258" s="183"/>
      <c r="BM258" s="183"/>
      <c r="BN258" s="226"/>
      <c r="BO258" s="227"/>
      <c r="BP258" s="223"/>
      <c r="BQ258" s="225"/>
      <c r="BR258" s="225"/>
      <c r="BS258" s="168"/>
      <c r="BT258" s="168"/>
      <c r="BU258" s="168"/>
      <c r="BV258" s="166"/>
      <c r="BW258" s="183">
        <v>0</v>
      </c>
      <c r="BX258" s="169">
        <v>0</v>
      </c>
      <c r="BY258" s="184"/>
      <c r="CA258" s="185">
        <v>4.8</v>
      </c>
      <c r="CB258" s="232" t="s">
        <v>429</v>
      </c>
      <c r="CC258" s="187"/>
      <c r="CD258" s="188">
        <v>0</v>
      </c>
      <c r="CE258" s="233">
        <v>0</v>
      </c>
      <c r="CF258" s="190"/>
      <c r="CG258" s="191">
        <v>0</v>
      </c>
      <c r="CH258" s="234">
        <v>0</v>
      </c>
      <c r="CI258" s="190"/>
      <c r="CJ258" s="235">
        <v>4.8</v>
      </c>
      <c r="CL258" s="236"/>
      <c r="CM258" s="237"/>
      <c r="CN258" s="238"/>
      <c r="CO258">
        <v>0</v>
      </c>
      <c r="CP258" s="426"/>
      <c r="CQ258" s="427"/>
      <c r="CR258" s="427"/>
      <c r="CS258" s="427"/>
      <c r="CT258" s="428"/>
      <c r="CU258" s="242">
        <v>0</v>
      </c>
      <c r="CW258" s="243"/>
      <c r="CX258" s="244">
        <v>0</v>
      </c>
      <c r="CY258" s="202">
        <v>0</v>
      </c>
      <c r="CZ258" s="245">
        <v>0</v>
      </c>
      <c r="DA258" s="204"/>
      <c r="DB258" s="243"/>
      <c r="DC258" s="244">
        <v>0</v>
      </c>
      <c r="DD258" s="202">
        <v>0</v>
      </c>
      <c r="DE258" s="246">
        <v>0</v>
      </c>
      <c r="DF258" s="190"/>
      <c r="DG258" s="243"/>
      <c r="DH258" s="202">
        <v>0</v>
      </c>
      <c r="DI258" s="202">
        <v>0</v>
      </c>
      <c r="DJ258" s="246">
        <v>0</v>
      </c>
      <c r="DK258" s="209"/>
      <c r="DL258" s="247"/>
      <c r="DM258" s="248"/>
      <c r="DN258" s="248"/>
      <c r="DO258" s="249"/>
      <c r="DR258" s="250">
        <v>3.7</v>
      </c>
      <c r="DS258" s="397">
        <v>4.8</v>
      </c>
      <c r="DT258" s="397"/>
      <c r="DU258" s="398"/>
      <c r="DV258" s="391"/>
      <c r="DW258" s="253">
        <v>0</v>
      </c>
      <c r="DX258" s="399">
        <v>0</v>
      </c>
      <c r="DY258" s="399"/>
      <c r="DZ258" s="400"/>
      <c r="EA258" s="391"/>
      <c r="EB258" s="401">
        <v>0</v>
      </c>
      <c r="EC258" s="402">
        <v>0</v>
      </c>
      <c r="ED258" s="402"/>
      <c r="EE258" s="403"/>
    </row>
    <row r="259" spans="1:135" x14ac:dyDescent="0.3">
      <c r="A259" s="20">
        <f t="shared" si="5"/>
        <v>70531</v>
      </c>
      <c r="B259" s="456" t="s">
        <v>365</v>
      </c>
      <c r="C259" s="457" t="s">
        <v>348</v>
      </c>
      <c r="D259" s="457" t="s">
        <v>366</v>
      </c>
      <c r="E259" s="457" t="s">
        <v>126</v>
      </c>
      <c r="F259" s="223">
        <v>4.5</v>
      </c>
      <c r="G259" s="183">
        <v>5</v>
      </c>
      <c r="H259" s="183">
        <v>1</v>
      </c>
      <c r="I259" s="183">
        <v>1</v>
      </c>
      <c r="J259" s="183">
        <v>1</v>
      </c>
      <c r="K259" s="183">
        <v>1</v>
      </c>
      <c r="L259" s="183"/>
      <c r="M259" s="183"/>
      <c r="N259" s="183"/>
      <c r="O259" s="224"/>
      <c r="P259" s="167">
        <v>0</v>
      </c>
      <c r="Q259" s="223">
        <v>2.2999999999999998</v>
      </c>
      <c r="R259" s="225"/>
      <c r="S259" s="225"/>
      <c r="T259" s="168"/>
      <c r="U259" s="168"/>
      <c r="V259" s="168"/>
      <c r="W259" s="166"/>
      <c r="X259" s="183">
        <v>5</v>
      </c>
      <c r="Y259" s="169">
        <v>0</v>
      </c>
      <c r="Z259" s="170"/>
      <c r="AB259" s="223"/>
      <c r="AC259" s="183"/>
      <c r="AD259" s="183"/>
      <c r="AE259" s="183"/>
      <c r="AF259" s="183"/>
      <c r="AG259" s="183"/>
      <c r="AH259" s="183"/>
      <c r="AI259" s="183"/>
      <c r="AJ259" s="183"/>
      <c r="AK259" s="226"/>
      <c r="AL259" s="227"/>
      <c r="AM259" s="223">
        <v>0</v>
      </c>
      <c r="AN259" s="225"/>
      <c r="AO259" s="225"/>
      <c r="AP259" s="168"/>
      <c r="AQ259" s="168"/>
      <c r="AR259" s="168"/>
      <c r="AS259" s="166"/>
      <c r="AT259" s="183">
        <v>0</v>
      </c>
      <c r="AU259" s="169">
        <v>0</v>
      </c>
      <c r="AV259" s="173"/>
      <c r="AX259" s="228"/>
      <c r="AY259" s="229"/>
      <c r="AZ259" s="229"/>
      <c r="BA259" s="229"/>
      <c r="BB259" s="229"/>
      <c r="BC259" s="230"/>
      <c r="BE259" s="231"/>
      <c r="BF259" s="183"/>
      <c r="BG259" s="183"/>
      <c r="BH259" s="183"/>
      <c r="BI259" s="183"/>
      <c r="BJ259" s="183"/>
      <c r="BK259" s="183"/>
      <c r="BL259" s="183"/>
      <c r="BM259" s="183"/>
      <c r="BN259" s="226"/>
      <c r="BO259" s="227"/>
      <c r="BP259" s="223"/>
      <c r="BQ259" s="225"/>
      <c r="BR259" s="225"/>
      <c r="BS259" s="168"/>
      <c r="BT259" s="168"/>
      <c r="BU259" s="168"/>
      <c r="BV259" s="166"/>
      <c r="BW259" s="183">
        <v>0</v>
      </c>
      <c r="BX259" s="169">
        <v>0</v>
      </c>
      <c r="BY259" s="184"/>
      <c r="CA259" s="185">
        <v>2.5</v>
      </c>
      <c r="CB259" s="232" t="s">
        <v>426</v>
      </c>
      <c r="CC259" s="187"/>
      <c r="CD259" s="188">
        <v>0</v>
      </c>
      <c r="CE259" s="233">
        <v>0</v>
      </c>
      <c r="CF259" s="190"/>
      <c r="CG259" s="191">
        <v>0</v>
      </c>
      <c r="CH259" s="234">
        <v>0</v>
      </c>
      <c r="CI259" s="190"/>
      <c r="CJ259" s="235">
        <v>2.5</v>
      </c>
      <c r="CL259" s="236"/>
      <c r="CM259" s="237"/>
      <c r="CN259" s="238"/>
      <c r="CO259">
        <v>0</v>
      </c>
      <c r="CP259" s="426"/>
      <c r="CQ259" s="427"/>
      <c r="CR259" s="427"/>
      <c r="CS259" s="427"/>
      <c r="CT259" s="428"/>
      <c r="CU259" s="242">
        <v>0</v>
      </c>
      <c r="CW259" s="243"/>
      <c r="CX259" s="244">
        <v>0</v>
      </c>
      <c r="CY259" s="202">
        <v>0</v>
      </c>
      <c r="CZ259" s="245">
        <v>0</v>
      </c>
      <c r="DA259" s="204"/>
      <c r="DB259" s="243"/>
      <c r="DC259" s="244">
        <v>0</v>
      </c>
      <c r="DD259" s="202">
        <v>0</v>
      </c>
      <c r="DE259" s="246">
        <v>0</v>
      </c>
      <c r="DF259" s="190"/>
      <c r="DG259" s="243"/>
      <c r="DH259" s="202">
        <v>0</v>
      </c>
      <c r="DI259" s="202">
        <v>0</v>
      </c>
      <c r="DJ259" s="246">
        <v>0</v>
      </c>
      <c r="DK259" s="209"/>
      <c r="DL259" s="247"/>
      <c r="DM259" s="248"/>
      <c r="DN259" s="248"/>
      <c r="DO259" s="249"/>
      <c r="DR259" s="250">
        <v>2.5</v>
      </c>
      <c r="DS259" s="397">
        <v>2.5</v>
      </c>
      <c r="DT259" s="397"/>
      <c r="DU259" s="398"/>
      <c r="DV259" s="391"/>
      <c r="DW259" s="253">
        <v>0</v>
      </c>
      <c r="DX259" s="399">
        <v>0</v>
      </c>
      <c r="DY259" s="399"/>
      <c r="DZ259" s="400"/>
      <c r="EA259" s="391"/>
      <c r="EB259" s="401">
        <v>0</v>
      </c>
      <c r="EC259" s="402">
        <v>0</v>
      </c>
      <c r="ED259" s="402"/>
      <c r="EE259" s="403"/>
    </row>
    <row r="260" spans="1:135" x14ac:dyDescent="0.3">
      <c r="A260" s="20">
        <f t="shared" si="5"/>
        <v>70532</v>
      </c>
      <c r="B260" s="456" t="s">
        <v>136</v>
      </c>
      <c r="C260" s="457" t="s">
        <v>55</v>
      </c>
      <c r="D260" s="457" t="s">
        <v>137</v>
      </c>
      <c r="E260" s="457" t="s">
        <v>161</v>
      </c>
      <c r="F260" s="266">
        <v>5</v>
      </c>
      <c r="G260" s="268">
        <v>1</v>
      </c>
      <c r="H260" s="268">
        <v>2.5</v>
      </c>
      <c r="I260" s="268">
        <v>2</v>
      </c>
      <c r="J260" s="268">
        <v>1</v>
      </c>
      <c r="K260" s="268">
        <v>1</v>
      </c>
      <c r="L260" s="268"/>
      <c r="M260" s="268"/>
      <c r="N260" s="268"/>
      <c r="O260" s="224"/>
      <c r="P260" s="167">
        <v>0</v>
      </c>
      <c r="Q260" s="266">
        <v>2.1</v>
      </c>
      <c r="R260" s="269"/>
      <c r="S260" s="269"/>
      <c r="T260" s="169"/>
      <c r="U260" s="169"/>
      <c r="V260" s="169"/>
      <c r="W260" s="166"/>
      <c r="X260" s="183">
        <v>5</v>
      </c>
      <c r="Y260" s="169">
        <v>0</v>
      </c>
      <c r="Z260" s="170"/>
      <c r="AB260" s="266"/>
      <c r="AC260" s="268"/>
      <c r="AD260" s="268"/>
      <c r="AE260" s="268"/>
      <c r="AF260" s="268"/>
      <c r="AG260" s="268"/>
      <c r="AH260" s="268"/>
      <c r="AI260" s="268"/>
      <c r="AJ260" s="268"/>
      <c r="AK260" s="226"/>
      <c r="AL260" s="227"/>
      <c r="AM260" s="223">
        <v>0</v>
      </c>
      <c r="AN260" s="269"/>
      <c r="AO260" s="269"/>
      <c r="AP260" s="169"/>
      <c r="AQ260" s="169"/>
      <c r="AR260" s="169"/>
      <c r="AS260" s="166"/>
      <c r="AT260" s="183">
        <v>0</v>
      </c>
      <c r="AU260" s="169">
        <v>0</v>
      </c>
      <c r="AV260" s="173"/>
      <c r="AX260" s="228"/>
      <c r="AY260" s="229"/>
      <c r="AZ260" s="229"/>
      <c r="BA260" s="229"/>
      <c r="BB260" s="229"/>
      <c r="BC260" s="230"/>
      <c r="BE260" s="270"/>
      <c r="BF260" s="268"/>
      <c r="BG260" s="268"/>
      <c r="BH260" s="268"/>
      <c r="BI260" s="268"/>
      <c r="BJ260" s="268"/>
      <c r="BK260" s="268"/>
      <c r="BL260" s="268"/>
      <c r="BM260" s="268"/>
      <c r="BN260" s="226"/>
      <c r="BO260" s="227"/>
      <c r="BP260" s="223"/>
      <c r="BQ260" s="269"/>
      <c r="BR260" s="269"/>
      <c r="BS260" s="169"/>
      <c r="BT260" s="169"/>
      <c r="BU260" s="169"/>
      <c r="BV260" s="166"/>
      <c r="BW260" s="183">
        <v>0</v>
      </c>
      <c r="BX260" s="169">
        <v>0</v>
      </c>
      <c r="BY260" s="184"/>
      <c r="CA260" s="185">
        <v>2.4</v>
      </c>
      <c r="CB260" s="232" t="s">
        <v>426</v>
      </c>
      <c r="CC260" s="187"/>
      <c r="CD260" s="188">
        <v>0</v>
      </c>
      <c r="CE260" s="233">
        <v>0</v>
      </c>
      <c r="CF260" s="190"/>
      <c r="CG260" s="191">
        <v>0</v>
      </c>
      <c r="CH260" s="234">
        <v>0</v>
      </c>
      <c r="CI260" s="190"/>
      <c r="CJ260" s="235">
        <v>2.4</v>
      </c>
      <c r="CL260" s="236"/>
      <c r="CM260" s="237"/>
      <c r="CN260" s="238"/>
      <c r="CO260">
        <v>0</v>
      </c>
      <c r="CP260" s="426"/>
      <c r="CQ260" s="427"/>
      <c r="CR260" s="427"/>
      <c r="CS260" s="427"/>
      <c r="CT260" s="428"/>
      <c r="CU260" s="242">
        <v>0</v>
      </c>
      <c r="CW260" s="243"/>
      <c r="CX260" s="244">
        <v>0</v>
      </c>
      <c r="CY260" s="202">
        <v>0</v>
      </c>
      <c r="CZ260" s="245">
        <v>0</v>
      </c>
      <c r="DA260" s="204"/>
      <c r="DB260" s="243"/>
      <c r="DC260" s="244">
        <v>0</v>
      </c>
      <c r="DD260" s="202">
        <v>0</v>
      </c>
      <c r="DE260" s="246">
        <v>0</v>
      </c>
      <c r="DF260" s="190"/>
      <c r="DG260" s="243"/>
      <c r="DH260" s="202">
        <v>0</v>
      </c>
      <c r="DI260" s="202">
        <v>0</v>
      </c>
      <c r="DJ260" s="246">
        <v>0</v>
      </c>
      <c r="DK260" s="209"/>
      <c r="DL260" s="247"/>
      <c r="DM260" s="248"/>
      <c r="DN260" s="248"/>
      <c r="DO260" s="249"/>
      <c r="DR260" s="250">
        <v>4</v>
      </c>
      <c r="DS260" s="397">
        <v>2.4</v>
      </c>
      <c r="DT260" s="397"/>
      <c r="DU260" s="398"/>
      <c r="DV260" s="391"/>
      <c r="DW260" s="253">
        <v>0</v>
      </c>
      <c r="DX260" s="399">
        <v>0</v>
      </c>
      <c r="DY260" s="399"/>
      <c r="DZ260" s="400"/>
      <c r="EA260" s="391"/>
      <c r="EB260" s="401">
        <v>0</v>
      </c>
      <c r="EC260" s="402">
        <v>0</v>
      </c>
      <c r="ED260" s="402"/>
      <c r="EE260" s="403"/>
    </row>
    <row r="261" spans="1:135" x14ac:dyDescent="0.3">
      <c r="A261" s="20">
        <f t="shared" si="5"/>
        <v>70533</v>
      </c>
      <c r="B261" s="456" t="s">
        <v>87</v>
      </c>
      <c r="C261" s="457" t="s">
        <v>68</v>
      </c>
      <c r="D261" s="457" t="s">
        <v>28</v>
      </c>
      <c r="E261" s="457">
        <v>0</v>
      </c>
      <c r="F261" s="223">
        <v>5</v>
      </c>
      <c r="G261" s="183">
        <v>5</v>
      </c>
      <c r="H261" s="183">
        <v>4.8</v>
      </c>
      <c r="I261" s="183">
        <v>4.5</v>
      </c>
      <c r="J261" s="183">
        <v>4.5</v>
      </c>
      <c r="K261" s="183">
        <v>1</v>
      </c>
      <c r="L261" s="183"/>
      <c r="M261" s="183"/>
      <c r="N261" s="183"/>
      <c r="O261" s="224"/>
      <c r="P261" s="167">
        <v>0</v>
      </c>
      <c r="Q261" s="223">
        <v>4.0999999999999996</v>
      </c>
      <c r="R261" s="225"/>
      <c r="S261" s="225"/>
      <c r="T261" s="168"/>
      <c r="U261" s="168"/>
      <c r="V261" s="168"/>
      <c r="W261" s="166"/>
      <c r="X261" s="183">
        <v>5</v>
      </c>
      <c r="Y261" s="169">
        <v>0</v>
      </c>
      <c r="Z261" s="170"/>
      <c r="AB261" s="223"/>
      <c r="AC261" s="183"/>
      <c r="AD261" s="183"/>
      <c r="AE261" s="183"/>
      <c r="AF261" s="183"/>
      <c r="AG261" s="183"/>
      <c r="AH261" s="183"/>
      <c r="AI261" s="183"/>
      <c r="AJ261" s="183"/>
      <c r="AK261" s="226"/>
      <c r="AL261" s="227"/>
      <c r="AM261" s="223">
        <v>0</v>
      </c>
      <c r="AN261" s="225"/>
      <c r="AO261" s="225"/>
      <c r="AP261" s="168"/>
      <c r="AQ261" s="168"/>
      <c r="AR261" s="168"/>
      <c r="AS261" s="166"/>
      <c r="AT261" s="183">
        <v>0</v>
      </c>
      <c r="AU261" s="169">
        <v>0</v>
      </c>
      <c r="AV261" s="173"/>
      <c r="AX261" s="228"/>
      <c r="AY261" s="229"/>
      <c r="AZ261" s="229"/>
      <c r="BA261" s="229"/>
      <c r="BB261" s="229"/>
      <c r="BC261" s="230"/>
      <c r="BE261" s="231"/>
      <c r="BF261" s="183"/>
      <c r="BG261" s="183"/>
      <c r="BH261" s="183"/>
      <c r="BI261" s="183"/>
      <c r="BJ261" s="183"/>
      <c r="BK261" s="183"/>
      <c r="BL261" s="183"/>
      <c r="BM261" s="183"/>
      <c r="BN261" s="226"/>
      <c r="BO261" s="227"/>
      <c r="BP261" s="223"/>
      <c r="BQ261" s="225"/>
      <c r="BR261" s="225"/>
      <c r="BS261" s="168"/>
      <c r="BT261" s="168"/>
      <c r="BU261" s="168"/>
      <c r="BV261" s="166"/>
      <c r="BW261" s="183">
        <v>0</v>
      </c>
      <c r="BX261" s="169">
        <v>0</v>
      </c>
      <c r="BY261" s="184"/>
      <c r="CA261" s="185">
        <v>4.2</v>
      </c>
      <c r="CB261" s="232" t="s">
        <v>425</v>
      </c>
      <c r="CC261" s="187"/>
      <c r="CD261" s="188">
        <v>0</v>
      </c>
      <c r="CE261" s="233">
        <v>0</v>
      </c>
      <c r="CF261" s="190"/>
      <c r="CG261" s="191">
        <v>0</v>
      </c>
      <c r="CH261" s="234">
        <v>0</v>
      </c>
      <c r="CI261" s="190"/>
      <c r="CJ261" s="235">
        <v>4.2</v>
      </c>
      <c r="CL261" s="236"/>
      <c r="CM261" s="237"/>
      <c r="CN261" s="238"/>
      <c r="CO261">
        <v>0</v>
      </c>
      <c r="CP261" s="426"/>
      <c r="CQ261" s="427"/>
      <c r="CR261" s="427"/>
      <c r="CS261" s="427"/>
      <c r="CT261" s="428"/>
      <c r="CU261" s="242">
        <v>0</v>
      </c>
      <c r="CW261" s="243"/>
      <c r="CX261" s="244">
        <v>0</v>
      </c>
      <c r="CY261" s="202">
        <v>0</v>
      </c>
      <c r="CZ261" s="245">
        <v>0</v>
      </c>
      <c r="DA261" s="204"/>
      <c r="DB261" s="243"/>
      <c r="DC261" s="244">
        <v>0</v>
      </c>
      <c r="DD261" s="202">
        <v>0</v>
      </c>
      <c r="DE261" s="246">
        <v>0</v>
      </c>
      <c r="DF261" s="190"/>
      <c r="DG261" s="243"/>
      <c r="DH261" s="202">
        <v>0</v>
      </c>
      <c r="DI261" s="202">
        <v>0</v>
      </c>
      <c r="DJ261" s="246">
        <v>0</v>
      </c>
      <c r="DK261" s="209"/>
      <c r="DL261" s="247"/>
      <c r="DM261" s="248"/>
      <c r="DN261" s="248"/>
      <c r="DO261" s="249"/>
      <c r="DR261" s="250">
        <v>5</v>
      </c>
      <c r="DS261" s="397">
        <v>4.2</v>
      </c>
      <c r="DT261" s="397"/>
      <c r="DU261" s="398"/>
      <c r="DV261" s="391"/>
      <c r="DW261" s="253">
        <v>0</v>
      </c>
      <c r="DX261" s="399">
        <v>0</v>
      </c>
      <c r="DY261" s="399"/>
      <c r="DZ261" s="400"/>
      <c r="EA261" s="391"/>
      <c r="EB261" s="401">
        <v>0</v>
      </c>
      <c r="EC261" s="402">
        <v>0</v>
      </c>
      <c r="ED261" s="402"/>
      <c r="EE261" s="403"/>
    </row>
    <row r="262" spans="1:135" x14ac:dyDescent="0.3">
      <c r="A262" s="20">
        <f t="shared" si="5"/>
        <v>70534</v>
      </c>
      <c r="B262" s="456" t="s">
        <v>367</v>
      </c>
      <c r="C262" s="457" t="s">
        <v>122</v>
      </c>
      <c r="D262" s="457" t="s">
        <v>168</v>
      </c>
      <c r="E262" s="457">
        <v>0</v>
      </c>
      <c r="F262" s="223">
        <v>4.8</v>
      </c>
      <c r="G262" s="183">
        <v>5</v>
      </c>
      <c r="H262" s="183">
        <v>4</v>
      </c>
      <c r="I262" s="183">
        <v>2</v>
      </c>
      <c r="J262" s="183">
        <v>1</v>
      </c>
      <c r="K262" s="183">
        <v>5</v>
      </c>
      <c r="L262" s="183"/>
      <c r="M262" s="183"/>
      <c r="N262" s="183"/>
      <c r="O262" s="224"/>
      <c r="P262" s="167">
        <v>0</v>
      </c>
      <c r="Q262" s="223">
        <v>3.6</v>
      </c>
      <c r="R262" s="225"/>
      <c r="S262" s="225"/>
      <c r="T262" s="168"/>
      <c r="U262" s="168"/>
      <c r="V262" s="168"/>
      <c r="W262" s="166"/>
      <c r="X262" s="183">
        <v>5</v>
      </c>
      <c r="Y262" s="169">
        <v>0</v>
      </c>
      <c r="Z262" s="170"/>
      <c r="AB262" s="223"/>
      <c r="AC262" s="183"/>
      <c r="AD262" s="183"/>
      <c r="AE262" s="183"/>
      <c r="AF262" s="183"/>
      <c r="AG262" s="183"/>
      <c r="AH262" s="183"/>
      <c r="AI262" s="183"/>
      <c r="AJ262" s="183"/>
      <c r="AK262" s="226"/>
      <c r="AL262" s="227"/>
      <c r="AM262" s="223">
        <v>0</v>
      </c>
      <c r="AN262" s="225"/>
      <c r="AO262" s="225"/>
      <c r="AP262" s="168"/>
      <c r="AQ262" s="168"/>
      <c r="AR262" s="168"/>
      <c r="AS262" s="166"/>
      <c r="AT262" s="183">
        <v>0</v>
      </c>
      <c r="AU262" s="169">
        <v>0</v>
      </c>
      <c r="AV262" s="173"/>
      <c r="AX262" s="228"/>
      <c r="AY262" s="229"/>
      <c r="AZ262" s="229"/>
      <c r="BA262" s="229"/>
      <c r="BB262" s="229"/>
      <c r="BC262" s="230"/>
      <c r="BE262" s="231"/>
      <c r="BF262" s="183"/>
      <c r="BG262" s="183"/>
      <c r="BH262" s="183"/>
      <c r="BI262" s="183"/>
      <c r="BJ262" s="183"/>
      <c r="BK262" s="183"/>
      <c r="BL262" s="183"/>
      <c r="BM262" s="183"/>
      <c r="BN262" s="226"/>
      <c r="BO262" s="227"/>
      <c r="BP262" s="223"/>
      <c r="BQ262" s="225"/>
      <c r="BR262" s="225"/>
      <c r="BS262" s="168"/>
      <c r="BT262" s="168"/>
      <c r="BU262" s="168"/>
      <c r="BV262" s="166"/>
      <c r="BW262" s="183">
        <v>0</v>
      </c>
      <c r="BX262" s="169">
        <v>0</v>
      </c>
      <c r="BY262" s="184"/>
      <c r="CA262" s="185">
        <v>3.8</v>
      </c>
      <c r="CB262" s="232" t="s">
        <v>424</v>
      </c>
      <c r="CC262" s="187"/>
      <c r="CD262" s="188">
        <v>0</v>
      </c>
      <c r="CE262" s="233">
        <v>0</v>
      </c>
      <c r="CF262" s="190"/>
      <c r="CG262" s="191">
        <v>0</v>
      </c>
      <c r="CH262" s="234">
        <v>0</v>
      </c>
      <c r="CI262" s="190"/>
      <c r="CJ262" s="235">
        <v>3.8</v>
      </c>
      <c r="CL262" s="236"/>
      <c r="CM262" s="237"/>
      <c r="CN262" s="238"/>
      <c r="CO262">
        <v>0</v>
      </c>
      <c r="CP262" s="426"/>
      <c r="CQ262" s="427"/>
      <c r="CR262" s="427"/>
      <c r="CS262" s="427"/>
      <c r="CT262" s="428"/>
      <c r="CU262" s="242">
        <v>0</v>
      </c>
      <c r="CW262" s="243"/>
      <c r="CX262" s="244">
        <v>0</v>
      </c>
      <c r="CY262" s="202">
        <v>0</v>
      </c>
      <c r="CZ262" s="245">
        <v>0</v>
      </c>
      <c r="DA262" s="204"/>
      <c r="DB262" s="243"/>
      <c r="DC262" s="244">
        <v>0</v>
      </c>
      <c r="DD262" s="202">
        <v>0</v>
      </c>
      <c r="DE262" s="246">
        <v>0</v>
      </c>
      <c r="DF262" s="190"/>
      <c r="DG262" s="243"/>
      <c r="DH262" s="202">
        <v>0</v>
      </c>
      <c r="DI262" s="202">
        <v>0</v>
      </c>
      <c r="DJ262" s="246">
        <v>0</v>
      </c>
      <c r="DK262" s="209"/>
      <c r="DL262" s="247"/>
      <c r="DM262" s="248"/>
      <c r="DN262" s="248"/>
      <c r="DO262" s="249"/>
      <c r="DR262" s="250">
        <v>3.4</v>
      </c>
      <c r="DS262" s="397">
        <v>3.8</v>
      </c>
      <c r="DT262" s="397"/>
      <c r="DU262" s="398"/>
      <c r="DV262" s="391"/>
      <c r="DW262" s="253">
        <v>0</v>
      </c>
      <c r="DX262" s="399">
        <v>0</v>
      </c>
      <c r="DY262" s="399"/>
      <c r="DZ262" s="400"/>
      <c r="EA262" s="391"/>
      <c r="EB262" s="401">
        <v>0</v>
      </c>
      <c r="EC262" s="402">
        <v>0</v>
      </c>
      <c r="ED262" s="402"/>
      <c r="EE262" s="403"/>
    </row>
    <row r="263" spans="1:135" x14ac:dyDescent="0.3">
      <c r="A263" s="20">
        <f t="shared" si="5"/>
        <v>70535</v>
      </c>
      <c r="B263" s="456" t="s">
        <v>368</v>
      </c>
      <c r="C263" s="457" t="s">
        <v>369</v>
      </c>
      <c r="D263" s="457" t="s">
        <v>370</v>
      </c>
      <c r="E263" s="457">
        <v>0</v>
      </c>
      <c r="F263" s="223">
        <v>5</v>
      </c>
      <c r="G263" s="183">
        <v>5</v>
      </c>
      <c r="H263" s="183">
        <v>5</v>
      </c>
      <c r="I263" s="183">
        <v>4.8</v>
      </c>
      <c r="J263" s="183">
        <v>1</v>
      </c>
      <c r="K263" s="183">
        <v>5</v>
      </c>
      <c r="L263" s="183"/>
      <c r="M263" s="183"/>
      <c r="N263" s="183"/>
      <c r="O263" s="224"/>
      <c r="P263" s="167">
        <v>0</v>
      </c>
      <c r="Q263" s="223">
        <v>4.3</v>
      </c>
      <c r="R263" s="225"/>
      <c r="S263" s="225"/>
      <c r="T263" s="168"/>
      <c r="U263" s="168"/>
      <c r="V263" s="168"/>
      <c r="W263" s="166"/>
      <c r="X263" s="183">
        <v>5</v>
      </c>
      <c r="Y263" s="169">
        <v>0</v>
      </c>
      <c r="Z263" s="170"/>
      <c r="AB263" s="223"/>
      <c r="AC263" s="183"/>
      <c r="AD263" s="183"/>
      <c r="AE263" s="183"/>
      <c r="AF263" s="183"/>
      <c r="AG263" s="183"/>
      <c r="AH263" s="183"/>
      <c r="AI263" s="183"/>
      <c r="AJ263" s="183"/>
      <c r="AK263" s="226"/>
      <c r="AL263" s="227"/>
      <c r="AM263" s="223">
        <v>0</v>
      </c>
      <c r="AN263" s="225"/>
      <c r="AO263" s="225"/>
      <c r="AP263" s="168"/>
      <c r="AQ263" s="168"/>
      <c r="AR263" s="168"/>
      <c r="AS263" s="166"/>
      <c r="AT263" s="183">
        <v>0</v>
      </c>
      <c r="AU263" s="169">
        <v>0</v>
      </c>
      <c r="AV263" s="173"/>
      <c r="AX263" s="228"/>
      <c r="AY263" s="229"/>
      <c r="AZ263" s="229"/>
      <c r="BA263" s="229"/>
      <c r="BB263" s="229"/>
      <c r="BC263" s="230"/>
      <c r="BE263" s="231"/>
      <c r="BF263" s="183"/>
      <c r="BG263" s="183"/>
      <c r="BH263" s="183"/>
      <c r="BI263" s="183"/>
      <c r="BJ263" s="183"/>
      <c r="BK263" s="183"/>
      <c r="BL263" s="183"/>
      <c r="BM263" s="183"/>
      <c r="BN263" s="226"/>
      <c r="BO263" s="227"/>
      <c r="BP263" s="223"/>
      <c r="BQ263" s="225"/>
      <c r="BR263" s="225"/>
      <c r="BS263" s="168"/>
      <c r="BT263" s="168"/>
      <c r="BU263" s="168"/>
      <c r="BV263" s="166"/>
      <c r="BW263" s="183">
        <v>0</v>
      </c>
      <c r="BX263" s="169">
        <v>0</v>
      </c>
      <c r="BY263" s="184"/>
      <c r="CA263" s="185">
        <v>4.4000000000000004</v>
      </c>
      <c r="CB263" s="232" t="s">
        <v>425</v>
      </c>
      <c r="CC263" s="187"/>
      <c r="CD263" s="188">
        <v>0</v>
      </c>
      <c r="CE263" s="233">
        <v>0</v>
      </c>
      <c r="CF263" s="190"/>
      <c r="CG263" s="191">
        <v>0</v>
      </c>
      <c r="CH263" s="234">
        <v>0</v>
      </c>
      <c r="CI263" s="190"/>
      <c r="CJ263" s="235">
        <v>4.4000000000000004</v>
      </c>
      <c r="CL263" s="236"/>
      <c r="CM263" s="237"/>
      <c r="CN263" s="238"/>
      <c r="CO263">
        <v>0</v>
      </c>
      <c r="CP263" s="426"/>
      <c r="CQ263" s="427"/>
      <c r="CR263" s="427"/>
      <c r="CS263" s="427"/>
      <c r="CT263" s="428"/>
      <c r="CU263" s="242">
        <v>0</v>
      </c>
      <c r="CW263" s="243"/>
      <c r="CX263" s="244">
        <v>0</v>
      </c>
      <c r="CY263" s="202">
        <v>0</v>
      </c>
      <c r="CZ263" s="245">
        <v>0</v>
      </c>
      <c r="DA263" s="204"/>
      <c r="DB263" s="243"/>
      <c r="DC263" s="244">
        <v>0</v>
      </c>
      <c r="DD263" s="202">
        <v>0</v>
      </c>
      <c r="DE263" s="246">
        <v>0</v>
      </c>
      <c r="DF263" s="190"/>
      <c r="DG263" s="243"/>
      <c r="DH263" s="202">
        <v>0</v>
      </c>
      <c r="DI263" s="202">
        <v>0</v>
      </c>
      <c r="DJ263" s="246">
        <v>0</v>
      </c>
      <c r="DK263" s="209"/>
      <c r="DL263" s="247"/>
      <c r="DM263" s="248"/>
      <c r="DN263" s="248"/>
      <c r="DO263" s="249"/>
      <c r="DR263" s="250">
        <v>4.0999999999999996</v>
      </c>
      <c r="DS263" s="397">
        <v>4.4000000000000004</v>
      </c>
      <c r="DT263" s="397"/>
      <c r="DU263" s="398"/>
      <c r="DV263" s="391"/>
      <c r="DW263" s="253">
        <v>0</v>
      </c>
      <c r="DX263" s="399">
        <v>0</v>
      </c>
      <c r="DY263" s="399"/>
      <c r="DZ263" s="400"/>
      <c r="EA263" s="391"/>
      <c r="EB263" s="401">
        <v>0</v>
      </c>
      <c r="EC263" s="402">
        <v>0</v>
      </c>
      <c r="ED263" s="402"/>
      <c r="EE263" s="403"/>
    </row>
    <row r="264" spans="1:135" x14ac:dyDescent="0.3">
      <c r="A264" s="20">
        <f t="shared" si="5"/>
        <v>70536</v>
      </c>
      <c r="B264" s="456" t="s">
        <v>371</v>
      </c>
      <c r="C264" s="457" t="s">
        <v>372</v>
      </c>
      <c r="D264" s="457" t="s">
        <v>373</v>
      </c>
      <c r="E264" s="457" t="s">
        <v>271</v>
      </c>
      <c r="F264" s="223">
        <v>5</v>
      </c>
      <c r="G264" s="183">
        <v>5</v>
      </c>
      <c r="H264" s="183">
        <v>5</v>
      </c>
      <c r="I264" s="183">
        <v>1</v>
      </c>
      <c r="J264" s="183">
        <v>1</v>
      </c>
      <c r="K264" s="183">
        <v>1</v>
      </c>
      <c r="L264" s="183"/>
      <c r="M264" s="183"/>
      <c r="N264" s="183"/>
      <c r="O264" s="224"/>
      <c r="P264" s="167">
        <v>0</v>
      </c>
      <c r="Q264" s="223">
        <v>3</v>
      </c>
      <c r="R264" s="225"/>
      <c r="S264" s="225"/>
      <c r="T264" s="168"/>
      <c r="U264" s="168"/>
      <c r="V264" s="168"/>
      <c r="W264" s="166"/>
      <c r="X264" s="183">
        <v>5</v>
      </c>
      <c r="Y264" s="169">
        <v>0</v>
      </c>
      <c r="Z264" s="170"/>
      <c r="AB264" s="223"/>
      <c r="AC264" s="183"/>
      <c r="AD264" s="183"/>
      <c r="AE264" s="183"/>
      <c r="AF264" s="183"/>
      <c r="AG264" s="183"/>
      <c r="AH264" s="183"/>
      <c r="AI264" s="183"/>
      <c r="AJ264" s="183"/>
      <c r="AK264" s="226"/>
      <c r="AL264" s="227"/>
      <c r="AM264" s="223">
        <v>0</v>
      </c>
      <c r="AN264" s="225"/>
      <c r="AO264" s="225"/>
      <c r="AP264" s="168"/>
      <c r="AQ264" s="168"/>
      <c r="AR264" s="168"/>
      <c r="AS264" s="166"/>
      <c r="AT264" s="183">
        <v>0</v>
      </c>
      <c r="AU264" s="169">
        <v>0</v>
      </c>
      <c r="AV264" s="173"/>
      <c r="AX264" s="228"/>
      <c r="AY264" s="229"/>
      <c r="AZ264" s="229"/>
      <c r="BA264" s="229"/>
      <c r="BB264" s="229"/>
      <c r="BC264" s="230"/>
      <c r="BE264" s="231"/>
      <c r="BF264" s="183"/>
      <c r="BG264" s="183"/>
      <c r="BH264" s="183"/>
      <c r="BI264" s="183"/>
      <c r="BJ264" s="183"/>
      <c r="BK264" s="183"/>
      <c r="BL264" s="183"/>
      <c r="BM264" s="183"/>
      <c r="BN264" s="226"/>
      <c r="BO264" s="227"/>
      <c r="BP264" s="223"/>
      <c r="BQ264" s="225"/>
      <c r="BR264" s="225"/>
      <c r="BS264" s="168"/>
      <c r="BT264" s="168"/>
      <c r="BU264" s="168"/>
      <c r="BV264" s="166"/>
      <c r="BW264" s="183">
        <v>0</v>
      </c>
      <c r="BX264" s="169">
        <v>0</v>
      </c>
      <c r="BY264" s="184"/>
      <c r="CA264" s="185">
        <v>3.2</v>
      </c>
      <c r="CB264" s="232" t="s">
        <v>424</v>
      </c>
      <c r="CC264" s="187"/>
      <c r="CD264" s="188">
        <v>0</v>
      </c>
      <c r="CE264" s="233">
        <v>0</v>
      </c>
      <c r="CF264" s="190"/>
      <c r="CG264" s="191">
        <v>0</v>
      </c>
      <c r="CH264" s="234">
        <v>0</v>
      </c>
      <c r="CI264" s="190"/>
      <c r="CJ264" s="235">
        <v>3.2</v>
      </c>
      <c r="CL264" s="236"/>
      <c r="CM264" s="237"/>
      <c r="CN264" s="238"/>
      <c r="CO264">
        <v>0</v>
      </c>
      <c r="CP264" s="426"/>
      <c r="CQ264" s="427"/>
      <c r="CR264" s="427"/>
      <c r="CS264" s="427"/>
      <c r="CT264" s="428"/>
      <c r="CU264" s="242">
        <v>0</v>
      </c>
      <c r="CW264" s="243"/>
      <c r="CX264" s="244">
        <v>0</v>
      </c>
      <c r="CY264" s="202">
        <v>0</v>
      </c>
      <c r="CZ264" s="245">
        <v>0</v>
      </c>
      <c r="DA264" s="204"/>
      <c r="DB264" s="243"/>
      <c r="DC264" s="244">
        <v>0</v>
      </c>
      <c r="DD264" s="202">
        <v>0</v>
      </c>
      <c r="DE264" s="246">
        <v>0</v>
      </c>
      <c r="DF264" s="190"/>
      <c r="DG264" s="243"/>
      <c r="DH264" s="202">
        <v>0</v>
      </c>
      <c r="DI264" s="202">
        <v>0</v>
      </c>
      <c r="DJ264" s="246">
        <v>0</v>
      </c>
      <c r="DK264" s="209"/>
      <c r="DL264" s="247"/>
      <c r="DM264" s="248"/>
      <c r="DN264" s="248"/>
      <c r="DO264" s="249"/>
      <c r="DR264" s="250">
        <v>3.3</v>
      </c>
      <c r="DS264" s="397">
        <v>3.2</v>
      </c>
      <c r="DT264" s="397"/>
      <c r="DU264" s="398"/>
      <c r="DV264" s="391"/>
      <c r="DW264" s="253">
        <v>0</v>
      </c>
      <c r="DX264" s="399">
        <v>0</v>
      </c>
      <c r="DY264" s="399"/>
      <c r="DZ264" s="400"/>
      <c r="EA264" s="391"/>
      <c r="EB264" s="401">
        <v>0</v>
      </c>
      <c r="EC264" s="402">
        <v>0</v>
      </c>
      <c r="ED264" s="402"/>
      <c r="EE264" s="403"/>
    </row>
    <row r="265" spans="1:135" x14ac:dyDescent="0.3">
      <c r="A265" s="20">
        <f t="shared" si="5"/>
        <v>70537</v>
      </c>
      <c r="B265" s="456" t="s">
        <v>133</v>
      </c>
      <c r="C265" s="457" t="s">
        <v>374</v>
      </c>
      <c r="D265" s="457" t="s">
        <v>375</v>
      </c>
      <c r="E265" s="457" t="s">
        <v>98</v>
      </c>
      <c r="F265" s="223">
        <v>4.8</v>
      </c>
      <c r="G265" s="183">
        <v>5</v>
      </c>
      <c r="H265" s="183">
        <v>1</v>
      </c>
      <c r="I265" s="183">
        <v>1</v>
      </c>
      <c r="J265" s="183">
        <v>1</v>
      </c>
      <c r="K265" s="183">
        <v>5</v>
      </c>
      <c r="L265" s="183"/>
      <c r="M265" s="183"/>
      <c r="N265" s="183"/>
      <c r="O265" s="224"/>
      <c r="P265" s="167">
        <v>0</v>
      </c>
      <c r="Q265" s="223">
        <v>3</v>
      </c>
      <c r="R265" s="225"/>
      <c r="S265" s="225"/>
      <c r="T265" s="168"/>
      <c r="U265" s="168"/>
      <c r="V265" s="168"/>
      <c r="W265" s="166"/>
      <c r="X265" s="183">
        <v>5</v>
      </c>
      <c r="Y265" s="169">
        <v>0</v>
      </c>
      <c r="Z265" s="170"/>
      <c r="AB265" s="223"/>
      <c r="AC265" s="183"/>
      <c r="AD265" s="183"/>
      <c r="AE265" s="183"/>
      <c r="AF265" s="183"/>
      <c r="AG265" s="183"/>
      <c r="AH265" s="183"/>
      <c r="AI265" s="183"/>
      <c r="AJ265" s="183"/>
      <c r="AK265" s="226"/>
      <c r="AL265" s="227"/>
      <c r="AM265" s="223">
        <v>0</v>
      </c>
      <c r="AN265" s="225"/>
      <c r="AO265" s="225"/>
      <c r="AP265" s="168"/>
      <c r="AQ265" s="168"/>
      <c r="AR265" s="168"/>
      <c r="AS265" s="166"/>
      <c r="AT265" s="183">
        <v>0</v>
      </c>
      <c r="AU265" s="169">
        <v>0</v>
      </c>
      <c r="AV265" s="173"/>
      <c r="AX265" s="228"/>
      <c r="AY265" s="229"/>
      <c r="AZ265" s="229"/>
      <c r="BA265" s="229"/>
      <c r="BB265" s="229"/>
      <c r="BC265" s="230"/>
      <c r="BE265" s="231"/>
      <c r="BF265" s="183"/>
      <c r="BG265" s="183"/>
      <c r="BH265" s="183"/>
      <c r="BI265" s="183"/>
      <c r="BJ265" s="183"/>
      <c r="BK265" s="183"/>
      <c r="BL265" s="183"/>
      <c r="BM265" s="183"/>
      <c r="BN265" s="226"/>
      <c r="BO265" s="227"/>
      <c r="BP265" s="223"/>
      <c r="BQ265" s="225"/>
      <c r="BR265" s="225"/>
      <c r="BS265" s="168"/>
      <c r="BT265" s="168"/>
      <c r="BU265" s="168"/>
      <c r="BV265" s="166"/>
      <c r="BW265" s="183">
        <v>0</v>
      </c>
      <c r="BX265" s="169">
        <v>0</v>
      </c>
      <c r="BY265" s="184"/>
      <c r="CA265" s="185">
        <v>3.2</v>
      </c>
      <c r="CB265" s="232" t="s">
        <v>424</v>
      </c>
      <c r="CC265" s="187"/>
      <c r="CD265" s="188">
        <v>0</v>
      </c>
      <c r="CE265" s="233">
        <v>0</v>
      </c>
      <c r="CF265" s="190"/>
      <c r="CG265" s="191">
        <v>0</v>
      </c>
      <c r="CH265" s="234">
        <v>0</v>
      </c>
      <c r="CI265" s="190"/>
      <c r="CJ265" s="235">
        <v>3.2</v>
      </c>
      <c r="CL265" s="236"/>
      <c r="CM265" s="237"/>
      <c r="CN265" s="238"/>
      <c r="CO265">
        <v>0</v>
      </c>
      <c r="CP265" s="426"/>
      <c r="CQ265" s="427"/>
      <c r="CR265" s="427"/>
      <c r="CS265" s="427"/>
      <c r="CT265" s="428"/>
      <c r="CU265" s="242">
        <v>0</v>
      </c>
      <c r="CW265" s="243"/>
      <c r="CX265" s="244">
        <v>0</v>
      </c>
      <c r="CY265" s="202">
        <v>0</v>
      </c>
      <c r="CZ265" s="245">
        <v>0</v>
      </c>
      <c r="DA265" s="204"/>
      <c r="DB265" s="243"/>
      <c r="DC265" s="244">
        <v>0</v>
      </c>
      <c r="DD265" s="202">
        <v>0</v>
      </c>
      <c r="DE265" s="246">
        <v>0</v>
      </c>
      <c r="DF265" s="190"/>
      <c r="DG265" s="243"/>
      <c r="DH265" s="202">
        <v>0</v>
      </c>
      <c r="DI265" s="202">
        <v>0</v>
      </c>
      <c r="DJ265" s="246">
        <v>0</v>
      </c>
      <c r="DK265" s="209"/>
      <c r="DL265" s="247"/>
      <c r="DM265" s="248"/>
      <c r="DN265" s="248"/>
      <c r="DO265" s="249"/>
      <c r="DR265" s="250">
        <v>4.4000000000000004</v>
      </c>
      <c r="DS265" s="397">
        <v>3.2</v>
      </c>
      <c r="DT265" s="397"/>
      <c r="DU265" s="398"/>
      <c r="DV265" s="391"/>
      <c r="DW265" s="253">
        <v>0</v>
      </c>
      <c r="DX265" s="399">
        <v>0</v>
      </c>
      <c r="DY265" s="399"/>
      <c r="DZ265" s="400"/>
      <c r="EA265" s="391"/>
      <c r="EB265" s="401">
        <v>0</v>
      </c>
      <c r="EC265" s="402">
        <v>0</v>
      </c>
      <c r="ED265" s="402"/>
      <c r="EE265" s="403"/>
    </row>
    <row r="266" spans="1:135" x14ac:dyDescent="0.3">
      <c r="A266" s="20">
        <f t="shared" si="5"/>
        <v>70538</v>
      </c>
      <c r="B266" s="456" t="s">
        <v>158</v>
      </c>
      <c r="C266" s="457" t="s">
        <v>116</v>
      </c>
      <c r="D266" s="457" t="s">
        <v>376</v>
      </c>
      <c r="E266" s="457" t="s">
        <v>107</v>
      </c>
      <c r="F266" s="223">
        <v>5</v>
      </c>
      <c r="G266" s="183">
        <v>5</v>
      </c>
      <c r="H266" s="183">
        <v>4.5999999999999996</v>
      </c>
      <c r="I266" s="183">
        <v>2.5</v>
      </c>
      <c r="J266" s="183">
        <v>1</v>
      </c>
      <c r="K266" s="183">
        <v>4.3</v>
      </c>
      <c r="L266" s="183"/>
      <c r="M266" s="183"/>
      <c r="N266" s="183"/>
      <c r="O266" s="224"/>
      <c r="P266" s="167">
        <v>0</v>
      </c>
      <c r="Q266" s="223">
        <v>3.7</v>
      </c>
      <c r="R266" s="225"/>
      <c r="S266" s="225"/>
      <c r="T266" s="168"/>
      <c r="U266" s="168"/>
      <c r="V266" s="168"/>
      <c r="W266" s="166"/>
      <c r="X266" s="183">
        <v>5</v>
      </c>
      <c r="Y266" s="169">
        <v>0</v>
      </c>
      <c r="Z266" s="170"/>
      <c r="AB266" s="223"/>
      <c r="AC266" s="183"/>
      <c r="AD266" s="183"/>
      <c r="AE266" s="183"/>
      <c r="AF266" s="183"/>
      <c r="AG266" s="183"/>
      <c r="AH266" s="183"/>
      <c r="AI266" s="183"/>
      <c r="AJ266" s="183"/>
      <c r="AK266" s="226"/>
      <c r="AL266" s="227"/>
      <c r="AM266" s="223">
        <v>0</v>
      </c>
      <c r="AN266" s="225"/>
      <c r="AO266" s="225"/>
      <c r="AP266" s="168"/>
      <c r="AQ266" s="168"/>
      <c r="AR266" s="168"/>
      <c r="AS266" s="166"/>
      <c r="AT266" s="183">
        <v>0</v>
      </c>
      <c r="AU266" s="169">
        <v>0</v>
      </c>
      <c r="AV266" s="173"/>
      <c r="AX266" s="228"/>
      <c r="AY266" s="229"/>
      <c r="AZ266" s="229"/>
      <c r="BA266" s="229"/>
      <c r="BB266" s="229"/>
      <c r="BC266" s="230"/>
      <c r="BE266" s="231"/>
      <c r="BF266" s="183"/>
      <c r="BG266" s="183"/>
      <c r="BH266" s="183"/>
      <c r="BI266" s="183"/>
      <c r="BJ266" s="183"/>
      <c r="BK266" s="183"/>
      <c r="BL266" s="183"/>
      <c r="BM266" s="183"/>
      <c r="BN266" s="226"/>
      <c r="BO266" s="227"/>
      <c r="BP266" s="223"/>
      <c r="BQ266" s="225"/>
      <c r="BR266" s="225"/>
      <c r="BS266" s="168"/>
      <c r="BT266" s="168"/>
      <c r="BU266" s="168"/>
      <c r="BV266" s="166"/>
      <c r="BW266" s="183">
        <v>0</v>
      </c>
      <c r="BX266" s="169">
        <v>0</v>
      </c>
      <c r="BY266" s="184"/>
      <c r="CA266" s="185">
        <v>3.9</v>
      </c>
      <c r="CB266" s="232" t="s">
        <v>424</v>
      </c>
      <c r="CC266" s="187"/>
      <c r="CD266" s="188">
        <v>0</v>
      </c>
      <c r="CE266" s="233">
        <v>0</v>
      </c>
      <c r="CF266" s="190"/>
      <c r="CG266" s="191">
        <v>0</v>
      </c>
      <c r="CH266" s="234">
        <v>0</v>
      </c>
      <c r="CI266" s="190"/>
      <c r="CJ266" s="235">
        <v>3.9</v>
      </c>
      <c r="CL266" s="236"/>
      <c r="CM266" s="237"/>
      <c r="CN266" s="238"/>
      <c r="CO266">
        <v>0</v>
      </c>
      <c r="CP266" s="426"/>
      <c r="CQ266" s="427"/>
      <c r="CR266" s="427"/>
      <c r="CS266" s="427"/>
      <c r="CT266" s="428"/>
      <c r="CU266" s="242">
        <v>0</v>
      </c>
      <c r="CW266" s="243"/>
      <c r="CX266" s="244">
        <v>0</v>
      </c>
      <c r="CY266" s="202">
        <v>0</v>
      </c>
      <c r="CZ266" s="245">
        <v>0</v>
      </c>
      <c r="DA266" s="204"/>
      <c r="DB266" s="243"/>
      <c r="DC266" s="244">
        <v>0</v>
      </c>
      <c r="DD266" s="202">
        <v>0</v>
      </c>
      <c r="DE266" s="246">
        <v>0</v>
      </c>
      <c r="DF266" s="190"/>
      <c r="DG266" s="243"/>
      <c r="DH266" s="202">
        <v>0</v>
      </c>
      <c r="DI266" s="202">
        <v>0</v>
      </c>
      <c r="DJ266" s="246">
        <v>0</v>
      </c>
      <c r="DK266" s="209"/>
      <c r="DL266" s="247"/>
      <c r="DM266" s="248"/>
      <c r="DN266" s="248"/>
      <c r="DO266" s="249"/>
      <c r="DR266" s="250">
        <v>4.0999999999999996</v>
      </c>
      <c r="DS266" s="397">
        <v>3.9</v>
      </c>
      <c r="DT266" s="397"/>
      <c r="DU266" s="398"/>
      <c r="DV266" s="391"/>
      <c r="DW266" s="253">
        <v>0</v>
      </c>
      <c r="DX266" s="399">
        <v>0</v>
      </c>
      <c r="DY266" s="399"/>
      <c r="DZ266" s="400"/>
      <c r="EA266" s="391"/>
      <c r="EB266" s="401">
        <v>0</v>
      </c>
      <c r="EC266" s="402">
        <v>0</v>
      </c>
      <c r="ED266" s="402"/>
      <c r="EE266" s="403"/>
    </row>
    <row r="267" spans="1:135" x14ac:dyDescent="0.3">
      <c r="A267" s="20">
        <f t="shared" si="5"/>
        <v>70539</v>
      </c>
      <c r="B267" s="456" t="s">
        <v>159</v>
      </c>
      <c r="C267" s="457" t="s">
        <v>68</v>
      </c>
      <c r="D267" s="457" t="s">
        <v>113</v>
      </c>
      <c r="E267" s="457">
        <v>0</v>
      </c>
      <c r="F267" s="223">
        <v>1</v>
      </c>
      <c r="G267" s="183">
        <v>1</v>
      </c>
      <c r="H267" s="183">
        <v>1</v>
      </c>
      <c r="I267" s="183">
        <v>1</v>
      </c>
      <c r="J267" s="183">
        <v>1</v>
      </c>
      <c r="K267" s="183">
        <v>1</v>
      </c>
      <c r="L267" s="183"/>
      <c r="M267" s="183"/>
      <c r="N267" s="183"/>
      <c r="O267" s="224"/>
      <c r="P267" s="167">
        <v>0</v>
      </c>
      <c r="Q267" s="223">
        <v>1</v>
      </c>
      <c r="R267" s="225"/>
      <c r="S267" s="225"/>
      <c r="T267" s="168"/>
      <c r="U267" s="168"/>
      <c r="V267" s="168"/>
      <c r="W267" s="166"/>
      <c r="X267" s="183">
        <v>5</v>
      </c>
      <c r="Y267" s="169">
        <v>0</v>
      </c>
      <c r="Z267" s="170"/>
      <c r="AB267" s="223"/>
      <c r="AC267" s="183"/>
      <c r="AD267" s="183"/>
      <c r="AE267" s="183"/>
      <c r="AF267" s="183"/>
      <c r="AG267" s="183"/>
      <c r="AH267" s="183"/>
      <c r="AI267" s="183"/>
      <c r="AJ267" s="183"/>
      <c r="AK267" s="226"/>
      <c r="AL267" s="227"/>
      <c r="AM267" s="223">
        <v>0</v>
      </c>
      <c r="AN267" s="225"/>
      <c r="AO267" s="225"/>
      <c r="AP267" s="168"/>
      <c r="AQ267" s="168"/>
      <c r="AR267" s="168"/>
      <c r="AS267" s="166"/>
      <c r="AT267" s="183">
        <v>0</v>
      </c>
      <c r="AU267" s="169">
        <v>0</v>
      </c>
      <c r="AV267" s="173"/>
      <c r="AX267" s="228"/>
      <c r="AY267" s="229"/>
      <c r="AZ267" s="229"/>
      <c r="BA267" s="229"/>
      <c r="BB267" s="229"/>
      <c r="BC267" s="230"/>
      <c r="BE267" s="231"/>
      <c r="BF267" s="183"/>
      <c r="BG267" s="183"/>
      <c r="BH267" s="183"/>
      <c r="BI267" s="183"/>
      <c r="BJ267" s="183"/>
      <c r="BK267" s="183"/>
      <c r="BL267" s="183"/>
      <c r="BM267" s="183"/>
      <c r="BN267" s="226"/>
      <c r="BO267" s="227"/>
      <c r="BP267" s="223"/>
      <c r="BQ267" s="225"/>
      <c r="BR267" s="225"/>
      <c r="BS267" s="168"/>
      <c r="BT267" s="168"/>
      <c r="BU267" s="168"/>
      <c r="BV267" s="166"/>
      <c r="BW267" s="183">
        <v>0</v>
      </c>
      <c r="BX267" s="169">
        <v>0</v>
      </c>
      <c r="BY267" s="184"/>
      <c r="CA267" s="185">
        <v>1.4</v>
      </c>
      <c r="CB267" s="232" t="s">
        <v>426</v>
      </c>
      <c r="CC267" s="187"/>
      <c r="CD267" s="188">
        <v>0</v>
      </c>
      <c r="CE267" s="233">
        <v>0</v>
      </c>
      <c r="CF267" s="190"/>
      <c r="CG267" s="191">
        <v>0</v>
      </c>
      <c r="CH267" s="234">
        <v>0</v>
      </c>
      <c r="CI267" s="190"/>
      <c r="CJ267" s="235">
        <v>1.4</v>
      </c>
      <c r="CL267" s="236"/>
      <c r="CM267" s="237"/>
      <c r="CN267" s="238"/>
      <c r="CO267">
        <v>0</v>
      </c>
      <c r="CP267" s="426"/>
      <c r="CQ267" s="427"/>
      <c r="CR267" s="427"/>
      <c r="CS267" s="427"/>
      <c r="CT267" s="428"/>
      <c r="CU267" s="242">
        <v>0</v>
      </c>
      <c r="CW267" s="243"/>
      <c r="CX267" s="244">
        <v>0</v>
      </c>
      <c r="CY267" s="202">
        <v>0</v>
      </c>
      <c r="CZ267" s="245">
        <v>0</v>
      </c>
      <c r="DA267" s="204"/>
      <c r="DB267" s="243"/>
      <c r="DC267" s="244">
        <v>0</v>
      </c>
      <c r="DD267" s="202">
        <v>0</v>
      </c>
      <c r="DE267" s="246">
        <v>0</v>
      </c>
      <c r="DF267" s="190"/>
      <c r="DG267" s="243"/>
      <c r="DH267" s="202">
        <v>0</v>
      </c>
      <c r="DI267" s="202">
        <v>0</v>
      </c>
      <c r="DJ267" s="246">
        <v>0</v>
      </c>
      <c r="DK267" s="209"/>
      <c r="DL267" s="247"/>
      <c r="DM267" s="248"/>
      <c r="DN267" s="248"/>
      <c r="DO267" s="249"/>
      <c r="DR267" s="250">
        <v>1.9</v>
      </c>
      <c r="DS267" s="397">
        <v>1.4</v>
      </c>
      <c r="DT267" s="397"/>
      <c r="DU267" s="398"/>
      <c r="DV267" s="391"/>
      <c r="DW267" s="253">
        <v>0</v>
      </c>
      <c r="DX267" s="399">
        <v>0</v>
      </c>
      <c r="DY267" s="399"/>
      <c r="DZ267" s="400"/>
      <c r="EA267" s="391"/>
      <c r="EB267" s="401">
        <v>0</v>
      </c>
      <c r="EC267" s="402">
        <v>0</v>
      </c>
      <c r="ED267" s="402"/>
      <c r="EE267" s="403"/>
    </row>
    <row r="268" spans="1:135" x14ac:dyDescent="0.3">
      <c r="A268" s="20">
        <f t="shared" si="5"/>
        <v>70540</v>
      </c>
      <c r="B268" s="456" t="s">
        <v>41</v>
      </c>
      <c r="C268" s="457" t="s">
        <v>163</v>
      </c>
      <c r="D268" s="457" t="s">
        <v>128</v>
      </c>
      <c r="E268" s="457" t="s">
        <v>60</v>
      </c>
      <c r="F268" s="223">
        <v>5</v>
      </c>
      <c r="G268" s="183">
        <v>5</v>
      </c>
      <c r="H268" s="183">
        <v>4.5999999999999996</v>
      </c>
      <c r="I268" s="183">
        <v>2</v>
      </c>
      <c r="J268" s="183">
        <v>3</v>
      </c>
      <c r="K268" s="183">
        <v>1</v>
      </c>
      <c r="L268" s="183"/>
      <c r="M268" s="183"/>
      <c r="N268" s="183"/>
      <c r="O268" s="224"/>
      <c r="P268" s="167">
        <v>0</v>
      </c>
      <c r="Q268" s="223">
        <v>3.4</v>
      </c>
      <c r="R268" s="225"/>
      <c r="S268" s="225"/>
      <c r="T268" s="168"/>
      <c r="U268" s="168"/>
      <c r="V268" s="168"/>
      <c r="W268" s="166"/>
      <c r="X268" s="183">
        <v>5</v>
      </c>
      <c r="Y268" s="169">
        <v>0</v>
      </c>
      <c r="Z268" s="170"/>
      <c r="AB268" s="223"/>
      <c r="AC268" s="183"/>
      <c r="AD268" s="183"/>
      <c r="AE268" s="183"/>
      <c r="AF268" s="183"/>
      <c r="AG268" s="183"/>
      <c r="AH268" s="183"/>
      <c r="AI268" s="183"/>
      <c r="AJ268" s="183"/>
      <c r="AK268" s="226"/>
      <c r="AL268" s="227"/>
      <c r="AM268" s="223">
        <v>0</v>
      </c>
      <c r="AN268" s="225"/>
      <c r="AO268" s="225"/>
      <c r="AP268" s="168"/>
      <c r="AQ268" s="168"/>
      <c r="AR268" s="168"/>
      <c r="AS268" s="166"/>
      <c r="AT268" s="183">
        <v>0</v>
      </c>
      <c r="AU268" s="169">
        <v>0</v>
      </c>
      <c r="AV268" s="173"/>
      <c r="AX268" s="228"/>
      <c r="AY268" s="229"/>
      <c r="AZ268" s="229"/>
      <c r="BA268" s="229"/>
      <c r="BB268" s="229"/>
      <c r="BC268" s="230"/>
      <c r="BE268" s="231"/>
      <c r="BF268" s="183"/>
      <c r="BG268" s="183"/>
      <c r="BH268" s="183"/>
      <c r="BI268" s="183"/>
      <c r="BJ268" s="183"/>
      <c r="BK268" s="183"/>
      <c r="BL268" s="183"/>
      <c r="BM268" s="183"/>
      <c r="BN268" s="226"/>
      <c r="BO268" s="227"/>
      <c r="BP268" s="223"/>
      <c r="BQ268" s="225"/>
      <c r="BR268" s="225"/>
      <c r="BS268" s="168"/>
      <c r="BT268" s="168"/>
      <c r="BU268" s="168"/>
      <c r="BV268" s="166"/>
      <c r="BW268" s="183">
        <v>0</v>
      </c>
      <c r="BX268" s="169">
        <v>0</v>
      </c>
      <c r="BY268" s="184"/>
      <c r="CA268" s="185">
        <v>3.6</v>
      </c>
      <c r="CB268" s="232" t="s">
        <v>424</v>
      </c>
      <c r="CC268" s="187"/>
      <c r="CD268" s="188">
        <v>0</v>
      </c>
      <c r="CE268" s="233">
        <v>0</v>
      </c>
      <c r="CF268" s="190"/>
      <c r="CG268" s="191">
        <v>0</v>
      </c>
      <c r="CH268" s="234">
        <v>0</v>
      </c>
      <c r="CI268" s="190"/>
      <c r="CJ268" s="235">
        <v>3.6</v>
      </c>
      <c r="CL268" s="236"/>
      <c r="CM268" s="237"/>
      <c r="CN268" s="238"/>
      <c r="CO268">
        <v>0</v>
      </c>
      <c r="CP268" s="426"/>
      <c r="CQ268" s="427"/>
      <c r="CR268" s="427"/>
      <c r="CS268" s="427"/>
      <c r="CT268" s="428"/>
      <c r="CU268" s="242">
        <v>0</v>
      </c>
      <c r="CW268" s="243"/>
      <c r="CX268" s="244">
        <v>0</v>
      </c>
      <c r="CY268" s="202">
        <v>0</v>
      </c>
      <c r="CZ268" s="245">
        <v>0</v>
      </c>
      <c r="DA268" s="204"/>
      <c r="DB268" s="243"/>
      <c r="DC268" s="244">
        <v>0</v>
      </c>
      <c r="DD268" s="202">
        <v>0</v>
      </c>
      <c r="DE268" s="246">
        <v>0</v>
      </c>
      <c r="DF268" s="190"/>
      <c r="DG268" s="243"/>
      <c r="DH268" s="202">
        <v>0</v>
      </c>
      <c r="DI268" s="202">
        <v>0</v>
      </c>
      <c r="DJ268" s="246">
        <v>0</v>
      </c>
      <c r="DK268" s="209"/>
      <c r="DL268" s="247"/>
      <c r="DM268" s="248"/>
      <c r="DN268" s="248"/>
      <c r="DO268" s="249"/>
      <c r="DR268" s="250">
        <v>3.5</v>
      </c>
      <c r="DS268" s="397">
        <v>3.6</v>
      </c>
      <c r="DT268" s="397"/>
      <c r="DU268" s="398"/>
      <c r="DV268" s="391"/>
      <c r="DW268" s="253">
        <v>0</v>
      </c>
      <c r="DX268" s="399">
        <v>0</v>
      </c>
      <c r="DY268" s="399"/>
      <c r="DZ268" s="400"/>
      <c r="EA268" s="391"/>
      <c r="EB268" s="401">
        <v>0</v>
      </c>
      <c r="EC268" s="402">
        <v>0</v>
      </c>
      <c r="ED268" s="402"/>
      <c r="EE268" s="403"/>
    </row>
    <row r="269" spans="1:135" x14ac:dyDescent="0.3">
      <c r="A269" s="20">
        <f t="shared" si="5"/>
        <v>70541</v>
      </c>
      <c r="B269" s="456" t="s">
        <v>377</v>
      </c>
      <c r="C269" s="457" t="s">
        <v>378</v>
      </c>
      <c r="D269" s="457" t="s">
        <v>379</v>
      </c>
      <c r="E269" s="457" t="s">
        <v>178</v>
      </c>
      <c r="F269" s="223">
        <v>4.5</v>
      </c>
      <c r="G269" s="183">
        <v>5</v>
      </c>
      <c r="H269" s="183">
        <v>4</v>
      </c>
      <c r="I269" s="183">
        <v>3.8</v>
      </c>
      <c r="J269" s="183">
        <v>3.8</v>
      </c>
      <c r="K269" s="183">
        <v>4.3</v>
      </c>
      <c r="L269" s="183"/>
      <c r="M269" s="183"/>
      <c r="N269" s="183"/>
      <c r="O269" s="224"/>
      <c r="P269" s="167">
        <v>0</v>
      </c>
      <c r="Q269" s="223">
        <v>4.2</v>
      </c>
      <c r="R269" s="225"/>
      <c r="S269" s="225"/>
      <c r="T269" s="168"/>
      <c r="U269" s="168"/>
      <c r="V269" s="168"/>
      <c r="W269" s="166"/>
      <c r="X269" s="183">
        <v>5</v>
      </c>
      <c r="Y269" s="169">
        <v>0</v>
      </c>
      <c r="Z269" s="170"/>
      <c r="AB269" s="223"/>
      <c r="AC269" s="183"/>
      <c r="AD269" s="183"/>
      <c r="AE269" s="183"/>
      <c r="AF269" s="183"/>
      <c r="AG269" s="183"/>
      <c r="AH269" s="183"/>
      <c r="AI269" s="183"/>
      <c r="AJ269" s="183"/>
      <c r="AK269" s="226"/>
      <c r="AL269" s="227"/>
      <c r="AM269" s="223">
        <v>0</v>
      </c>
      <c r="AN269" s="225"/>
      <c r="AO269" s="225"/>
      <c r="AP269" s="168"/>
      <c r="AQ269" s="168"/>
      <c r="AR269" s="168"/>
      <c r="AS269" s="166"/>
      <c r="AT269" s="183">
        <v>0</v>
      </c>
      <c r="AU269" s="169">
        <v>0</v>
      </c>
      <c r="AV269" s="173"/>
      <c r="AX269" s="228"/>
      <c r="AY269" s="229"/>
      <c r="AZ269" s="229"/>
      <c r="BA269" s="229"/>
      <c r="BB269" s="229"/>
      <c r="BC269" s="230"/>
      <c r="BE269" s="231"/>
      <c r="BF269" s="183"/>
      <c r="BG269" s="183"/>
      <c r="BH269" s="183"/>
      <c r="BI269" s="183"/>
      <c r="BJ269" s="183"/>
      <c r="BK269" s="183"/>
      <c r="BL269" s="183"/>
      <c r="BM269" s="183"/>
      <c r="BN269" s="226"/>
      <c r="BO269" s="227"/>
      <c r="BP269" s="223"/>
      <c r="BQ269" s="225"/>
      <c r="BR269" s="225"/>
      <c r="BS269" s="168"/>
      <c r="BT269" s="168"/>
      <c r="BU269" s="168"/>
      <c r="BV269" s="166"/>
      <c r="BW269" s="183">
        <v>0</v>
      </c>
      <c r="BX269" s="169">
        <v>0</v>
      </c>
      <c r="BY269" s="184"/>
      <c r="CA269" s="185">
        <v>4.3</v>
      </c>
      <c r="CB269" s="232" t="s">
        <v>425</v>
      </c>
      <c r="CC269" s="187"/>
      <c r="CD269" s="188">
        <v>0</v>
      </c>
      <c r="CE269" s="233">
        <v>0</v>
      </c>
      <c r="CF269" s="190"/>
      <c r="CG269" s="191">
        <v>0</v>
      </c>
      <c r="CH269" s="234">
        <v>0</v>
      </c>
      <c r="CI269" s="190"/>
      <c r="CJ269" s="235">
        <v>4.3</v>
      </c>
      <c r="CL269" s="236"/>
      <c r="CM269" s="237"/>
      <c r="CN269" s="238"/>
      <c r="CO269">
        <v>0</v>
      </c>
      <c r="CP269" s="426"/>
      <c r="CQ269" s="427"/>
      <c r="CR269" s="427"/>
      <c r="CS269" s="427"/>
      <c r="CT269" s="428"/>
      <c r="CU269" s="242">
        <v>0</v>
      </c>
      <c r="CW269" s="243"/>
      <c r="CX269" s="244">
        <v>0</v>
      </c>
      <c r="CY269" s="202">
        <v>0</v>
      </c>
      <c r="CZ269" s="245">
        <v>0</v>
      </c>
      <c r="DA269" s="204"/>
      <c r="DB269" s="243"/>
      <c r="DC269" s="244">
        <v>0</v>
      </c>
      <c r="DD269" s="202">
        <v>0</v>
      </c>
      <c r="DE269" s="246">
        <v>0</v>
      </c>
      <c r="DF269" s="190"/>
      <c r="DG269" s="243"/>
      <c r="DH269" s="202">
        <v>0</v>
      </c>
      <c r="DI269" s="202">
        <v>0</v>
      </c>
      <c r="DJ269" s="246">
        <v>0</v>
      </c>
      <c r="DK269" s="209"/>
      <c r="DL269" s="247"/>
      <c r="DM269" s="248"/>
      <c r="DN269" s="248"/>
      <c r="DO269" s="249"/>
      <c r="DR269" s="250">
        <v>4.5</v>
      </c>
      <c r="DS269" s="397">
        <v>4.3</v>
      </c>
      <c r="DT269" s="397"/>
      <c r="DU269" s="398"/>
      <c r="DV269" s="391"/>
      <c r="DW269" s="253">
        <v>0</v>
      </c>
      <c r="DX269" s="399">
        <v>0</v>
      </c>
      <c r="DY269" s="399"/>
      <c r="DZ269" s="400"/>
      <c r="EA269" s="391"/>
      <c r="EB269" s="401">
        <v>0</v>
      </c>
      <c r="EC269" s="402">
        <v>0</v>
      </c>
      <c r="ED269" s="402"/>
      <c r="EE269" s="403"/>
    </row>
    <row r="270" spans="1:135" x14ac:dyDescent="0.3">
      <c r="A270" s="20">
        <f t="shared" si="5"/>
        <v>70542</v>
      </c>
      <c r="B270" s="21">
        <v>0</v>
      </c>
      <c r="C270" s="21">
        <v>0</v>
      </c>
      <c r="D270" s="21">
        <v>0</v>
      </c>
      <c r="E270" s="458">
        <v>0</v>
      </c>
      <c r="F270" s="223"/>
      <c r="G270" s="183"/>
      <c r="H270" s="183"/>
      <c r="I270" s="183"/>
      <c r="J270" s="183"/>
      <c r="K270" s="183"/>
      <c r="L270" s="183"/>
      <c r="M270" s="183"/>
      <c r="N270" s="183"/>
      <c r="O270" s="224"/>
      <c r="P270" s="167">
        <v>0</v>
      </c>
      <c r="Q270" s="223"/>
      <c r="R270" s="225"/>
      <c r="S270" s="225"/>
      <c r="T270" s="168"/>
      <c r="U270" s="168"/>
      <c r="V270" s="168"/>
      <c r="W270" s="166"/>
      <c r="X270" s="183">
        <v>0</v>
      </c>
      <c r="Y270" s="169">
        <v>0</v>
      </c>
      <c r="Z270" s="170"/>
      <c r="AB270" s="223"/>
      <c r="AC270" s="183"/>
      <c r="AD270" s="183"/>
      <c r="AE270" s="183"/>
      <c r="AF270" s="183"/>
      <c r="AG270" s="183"/>
      <c r="AH270" s="183"/>
      <c r="AI270" s="183"/>
      <c r="AJ270" s="183"/>
      <c r="AK270" s="226"/>
      <c r="AL270" s="227"/>
      <c r="AM270" s="223">
        <v>0</v>
      </c>
      <c r="AN270" s="225"/>
      <c r="AO270" s="225"/>
      <c r="AP270" s="168"/>
      <c r="AQ270" s="168"/>
      <c r="AR270" s="168"/>
      <c r="AS270" s="166"/>
      <c r="AT270" s="183">
        <v>0</v>
      </c>
      <c r="AU270" s="169">
        <v>0</v>
      </c>
      <c r="AV270" s="173"/>
      <c r="AX270" s="228"/>
      <c r="AY270" s="229"/>
      <c r="AZ270" s="229"/>
      <c r="BA270" s="229"/>
      <c r="BB270" s="229"/>
      <c r="BC270" s="230"/>
      <c r="BE270" s="231"/>
      <c r="BF270" s="183"/>
      <c r="BG270" s="183"/>
      <c r="BH270" s="183"/>
      <c r="BI270" s="183"/>
      <c r="BJ270" s="183"/>
      <c r="BK270" s="183"/>
      <c r="BL270" s="183"/>
      <c r="BM270" s="183"/>
      <c r="BN270" s="226"/>
      <c r="BO270" s="227"/>
      <c r="BP270" s="223"/>
      <c r="BQ270" s="225"/>
      <c r="BR270" s="225"/>
      <c r="BS270" s="168"/>
      <c r="BT270" s="168"/>
      <c r="BU270" s="168"/>
      <c r="BV270" s="166"/>
      <c r="BW270" s="183">
        <v>0</v>
      </c>
      <c r="BX270" s="169">
        <v>0</v>
      </c>
      <c r="BY270" s="184"/>
      <c r="CA270" s="185">
        <v>0</v>
      </c>
      <c r="CB270" s="232">
        <v>0</v>
      </c>
      <c r="CC270" s="187"/>
      <c r="CD270" s="188">
        <v>0</v>
      </c>
      <c r="CE270" s="233">
        <v>0</v>
      </c>
      <c r="CF270" s="190"/>
      <c r="CG270" s="191">
        <v>0</v>
      </c>
      <c r="CH270" s="234">
        <v>0</v>
      </c>
      <c r="CI270" s="190"/>
      <c r="CJ270" s="235">
        <v>0</v>
      </c>
      <c r="CL270" s="236"/>
      <c r="CM270" s="237"/>
      <c r="CN270" s="238"/>
      <c r="CO270">
        <v>0</v>
      </c>
      <c r="CP270" s="426"/>
      <c r="CQ270" s="427"/>
      <c r="CR270" s="427"/>
      <c r="CS270" s="427"/>
      <c r="CT270" s="428"/>
      <c r="CU270" s="242">
        <v>0</v>
      </c>
      <c r="CW270" s="243"/>
      <c r="CX270" s="244">
        <v>0</v>
      </c>
      <c r="CY270" s="202">
        <v>0</v>
      </c>
      <c r="CZ270" s="245">
        <v>0</v>
      </c>
      <c r="DA270" s="204"/>
      <c r="DB270" s="243"/>
      <c r="DC270" s="244">
        <v>0</v>
      </c>
      <c r="DD270" s="202">
        <v>0</v>
      </c>
      <c r="DE270" s="246">
        <v>0</v>
      </c>
      <c r="DF270" s="190"/>
      <c r="DG270" s="243"/>
      <c r="DH270" s="202">
        <v>0</v>
      </c>
      <c r="DI270" s="202">
        <v>0</v>
      </c>
      <c r="DJ270" s="246">
        <v>0</v>
      </c>
      <c r="DK270" s="209"/>
      <c r="DL270" s="247"/>
      <c r="DM270" s="248"/>
      <c r="DN270" s="248"/>
      <c r="DO270" s="249"/>
      <c r="DR270" s="250">
        <v>0</v>
      </c>
      <c r="DS270" s="397">
        <v>0</v>
      </c>
      <c r="DT270" s="397"/>
      <c r="DU270" s="398"/>
      <c r="DV270" s="391"/>
      <c r="DW270" s="253">
        <v>0</v>
      </c>
      <c r="DX270" s="399">
        <v>0</v>
      </c>
      <c r="DY270" s="399"/>
      <c r="DZ270" s="400"/>
      <c r="EA270" s="391"/>
      <c r="EB270" s="401">
        <v>0</v>
      </c>
      <c r="EC270" s="402">
        <v>0</v>
      </c>
      <c r="ED270" s="402"/>
      <c r="EE270" s="403"/>
    </row>
    <row r="271" spans="1:135" x14ac:dyDescent="0.3">
      <c r="A271" s="20">
        <f t="shared" si="5"/>
        <v>70543</v>
      </c>
      <c r="B271" s="21">
        <v>0</v>
      </c>
      <c r="C271" s="21">
        <v>0</v>
      </c>
      <c r="D271" s="21">
        <v>0</v>
      </c>
      <c r="E271" s="458">
        <v>0</v>
      </c>
      <c r="F271" s="223"/>
      <c r="G271" s="183"/>
      <c r="H271" s="183"/>
      <c r="I271" s="183"/>
      <c r="J271" s="183"/>
      <c r="K271" s="183"/>
      <c r="L271" s="183"/>
      <c r="M271" s="183"/>
      <c r="N271" s="183"/>
      <c r="O271" s="224"/>
      <c r="P271" s="167">
        <v>0</v>
      </c>
      <c r="Q271" s="223"/>
      <c r="R271" s="225"/>
      <c r="S271" s="225"/>
      <c r="T271" s="168"/>
      <c r="U271" s="168"/>
      <c r="V271" s="168"/>
      <c r="W271" s="166"/>
      <c r="X271" s="183">
        <v>0</v>
      </c>
      <c r="Y271" s="169">
        <v>0</v>
      </c>
      <c r="Z271" s="170"/>
      <c r="AB271" s="223"/>
      <c r="AC271" s="183"/>
      <c r="AD271" s="183"/>
      <c r="AE271" s="183"/>
      <c r="AF271" s="183"/>
      <c r="AG271" s="183"/>
      <c r="AH271" s="183"/>
      <c r="AI271" s="183"/>
      <c r="AJ271" s="183"/>
      <c r="AK271" s="226"/>
      <c r="AL271" s="227"/>
      <c r="AM271" s="223">
        <v>0</v>
      </c>
      <c r="AN271" s="225"/>
      <c r="AO271" s="225"/>
      <c r="AP271" s="168"/>
      <c r="AQ271" s="168"/>
      <c r="AR271" s="168"/>
      <c r="AS271" s="166"/>
      <c r="AT271" s="183">
        <v>0</v>
      </c>
      <c r="AU271" s="169">
        <v>0</v>
      </c>
      <c r="AV271" s="173"/>
      <c r="AX271" s="228"/>
      <c r="AY271" s="229"/>
      <c r="AZ271" s="229"/>
      <c r="BA271" s="229"/>
      <c r="BB271" s="229"/>
      <c r="BC271" s="230"/>
      <c r="BE271" s="231"/>
      <c r="BF271" s="183"/>
      <c r="BG271" s="183"/>
      <c r="BH271" s="183"/>
      <c r="BI271" s="183"/>
      <c r="BJ271" s="183"/>
      <c r="BK271" s="183"/>
      <c r="BL271" s="183"/>
      <c r="BM271" s="183"/>
      <c r="BN271" s="226"/>
      <c r="BO271" s="227"/>
      <c r="BP271" s="223"/>
      <c r="BQ271" s="225"/>
      <c r="BR271" s="225"/>
      <c r="BS271" s="168"/>
      <c r="BT271" s="168"/>
      <c r="BU271" s="168"/>
      <c r="BV271" s="166"/>
      <c r="BW271" s="183">
        <v>0</v>
      </c>
      <c r="BX271" s="169">
        <v>0</v>
      </c>
      <c r="BY271" s="184"/>
      <c r="CA271" s="185">
        <v>0</v>
      </c>
      <c r="CB271" s="232">
        <v>0</v>
      </c>
      <c r="CC271" s="187"/>
      <c r="CD271" s="188">
        <v>0</v>
      </c>
      <c r="CE271" s="233">
        <v>0</v>
      </c>
      <c r="CF271" s="190"/>
      <c r="CG271" s="191">
        <v>0</v>
      </c>
      <c r="CH271" s="234">
        <v>0</v>
      </c>
      <c r="CI271" s="190"/>
      <c r="CJ271" s="235">
        <v>0</v>
      </c>
      <c r="CL271" s="236"/>
      <c r="CM271" s="237"/>
      <c r="CN271" s="238"/>
      <c r="CO271">
        <v>0</v>
      </c>
      <c r="CP271" s="426"/>
      <c r="CQ271" s="427"/>
      <c r="CR271" s="427"/>
      <c r="CS271" s="427"/>
      <c r="CT271" s="428"/>
      <c r="CU271" s="242">
        <v>0</v>
      </c>
      <c r="CW271" s="243"/>
      <c r="CX271" s="244">
        <v>0</v>
      </c>
      <c r="CY271" s="202">
        <v>0</v>
      </c>
      <c r="CZ271" s="245">
        <v>0</v>
      </c>
      <c r="DA271" s="204"/>
      <c r="DB271" s="243"/>
      <c r="DC271" s="244">
        <v>0</v>
      </c>
      <c r="DD271" s="202">
        <v>0</v>
      </c>
      <c r="DE271" s="246">
        <v>0</v>
      </c>
      <c r="DF271" s="190"/>
      <c r="DG271" s="243"/>
      <c r="DH271" s="202">
        <v>0</v>
      </c>
      <c r="DI271" s="202">
        <v>0</v>
      </c>
      <c r="DJ271" s="246">
        <v>0</v>
      </c>
      <c r="DK271" s="209"/>
      <c r="DL271" s="247"/>
      <c r="DM271" s="248"/>
      <c r="DN271" s="248"/>
      <c r="DO271" s="249"/>
      <c r="DR271" s="250">
        <v>0</v>
      </c>
      <c r="DS271" s="397">
        <v>0</v>
      </c>
      <c r="DT271" s="397"/>
      <c r="DU271" s="398"/>
      <c r="DV271" s="391"/>
      <c r="DW271" s="253">
        <v>0</v>
      </c>
      <c r="DX271" s="399">
        <v>0</v>
      </c>
      <c r="DY271" s="399"/>
      <c r="DZ271" s="400"/>
      <c r="EA271" s="391"/>
      <c r="EB271" s="401">
        <v>0</v>
      </c>
      <c r="EC271" s="402">
        <v>0</v>
      </c>
      <c r="ED271" s="402"/>
      <c r="EE271" s="403"/>
    </row>
    <row r="272" spans="1:135" x14ac:dyDescent="0.3">
      <c r="A272" s="20">
        <f t="shared" si="5"/>
        <v>70544</v>
      </c>
      <c r="B272" s="21">
        <v>0</v>
      </c>
      <c r="C272" s="21">
        <v>0</v>
      </c>
      <c r="D272" s="21">
        <v>0</v>
      </c>
      <c r="E272" s="458">
        <v>0</v>
      </c>
      <c r="F272" s="223"/>
      <c r="G272" s="183"/>
      <c r="H272" s="183"/>
      <c r="I272" s="183"/>
      <c r="J272" s="183"/>
      <c r="K272" s="183"/>
      <c r="L272" s="183"/>
      <c r="M272" s="183"/>
      <c r="N272" s="183"/>
      <c r="O272" s="224"/>
      <c r="P272" s="167">
        <v>0</v>
      </c>
      <c r="Q272" s="223"/>
      <c r="R272" s="225"/>
      <c r="S272" s="225"/>
      <c r="T272" s="168"/>
      <c r="U272" s="168"/>
      <c r="V272" s="168"/>
      <c r="W272" s="166"/>
      <c r="X272" s="183">
        <v>0</v>
      </c>
      <c r="Y272" s="169">
        <v>0</v>
      </c>
      <c r="Z272" s="170"/>
      <c r="AB272" s="223"/>
      <c r="AC272" s="183"/>
      <c r="AD272" s="183"/>
      <c r="AE272" s="183"/>
      <c r="AF272" s="183"/>
      <c r="AG272" s="183"/>
      <c r="AH272" s="183"/>
      <c r="AI272" s="183"/>
      <c r="AJ272" s="183"/>
      <c r="AK272" s="226"/>
      <c r="AL272" s="227"/>
      <c r="AM272" s="223">
        <v>0</v>
      </c>
      <c r="AN272" s="225"/>
      <c r="AO272" s="225"/>
      <c r="AP272" s="168"/>
      <c r="AQ272" s="168"/>
      <c r="AR272" s="168"/>
      <c r="AS272" s="166"/>
      <c r="AT272" s="183">
        <v>0</v>
      </c>
      <c r="AU272" s="169">
        <v>0</v>
      </c>
      <c r="AV272" s="173"/>
      <c r="AX272" s="228"/>
      <c r="AY272" s="229"/>
      <c r="AZ272" s="229"/>
      <c r="BA272" s="229"/>
      <c r="BB272" s="229"/>
      <c r="BC272" s="230"/>
      <c r="BE272" s="231"/>
      <c r="BF272" s="183"/>
      <c r="BG272" s="183"/>
      <c r="BH272" s="183"/>
      <c r="BI272" s="183"/>
      <c r="BJ272" s="183"/>
      <c r="BK272" s="183"/>
      <c r="BL272" s="183"/>
      <c r="BM272" s="183"/>
      <c r="BN272" s="226"/>
      <c r="BO272" s="227"/>
      <c r="BP272" s="223"/>
      <c r="BQ272" s="225"/>
      <c r="BR272" s="225"/>
      <c r="BS272" s="168"/>
      <c r="BT272" s="168"/>
      <c r="BU272" s="168"/>
      <c r="BV272" s="166"/>
      <c r="BW272" s="183">
        <v>0</v>
      </c>
      <c r="BX272" s="169">
        <v>0</v>
      </c>
      <c r="BY272" s="184"/>
      <c r="CA272" s="185">
        <v>0</v>
      </c>
      <c r="CB272" s="232">
        <v>0</v>
      </c>
      <c r="CC272" s="187"/>
      <c r="CD272" s="188">
        <v>0</v>
      </c>
      <c r="CE272" s="233">
        <v>0</v>
      </c>
      <c r="CF272" s="190"/>
      <c r="CG272" s="191">
        <v>0</v>
      </c>
      <c r="CH272" s="234">
        <v>0</v>
      </c>
      <c r="CI272" s="190"/>
      <c r="CJ272" s="235">
        <v>0</v>
      </c>
      <c r="CL272" s="236"/>
      <c r="CM272" s="237"/>
      <c r="CN272" s="238"/>
      <c r="CO272">
        <v>0</v>
      </c>
      <c r="CP272" s="426"/>
      <c r="CQ272" s="427"/>
      <c r="CR272" s="427"/>
      <c r="CS272" s="427"/>
      <c r="CT272" s="428"/>
      <c r="CU272" s="242">
        <v>0</v>
      </c>
      <c r="CW272" s="243"/>
      <c r="CX272" s="244">
        <v>0</v>
      </c>
      <c r="CY272" s="202">
        <v>0</v>
      </c>
      <c r="CZ272" s="245">
        <v>0</v>
      </c>
      <c r="DA272" s="204"/>
      <c r="DB272" s="243"/>
      <c r="DC272" s="244">
        <v>0</v>
      </c>
      <c r="DD272" s="202">
        <v>0</v>
      </c>
      <c r="DE272" s="246">
        <v>0</v>
      </c>
      <c r="DF272" s="190"/>
      <c r="DG272" s="243"/>
      <c r="DH272" s="202">
        <v>0</v>
      </c>
      <c r="DI272" s="202">
        <v>0</v>
      </c>
      <c r="DJ272" s="246">
        <v>0</v>
      </c>
      <c r="DK272" s="209"/>
      <c r="DL272" s="247"/>
      <c r="DM272" s="248"/>
      <c r="DN272" s="248"/>
      <c r="DO272" s="249"/>
      <c r="DR272" s="250">
        <v>0</v>
      </c>
      <c r="DS272" s="397">
        <v>0</v>
      </c>
      <c r="DT272" s="397"/>
      <c r="DU272" s="398"/>
      <c r="DV272" s="391"/>
      <c r="DW272" s="253">
        <v>0</v>
      </c>
      <c r="DX272" s="399">
        <v>0</v>
      </c>
      <c r="DY272" s="399"/>
      <c r="DZ272" s="400"/>
      <c r="EA272" s="391"/>
      <c r="EB272" s="401">
        <v>0</v>
      </c>
      <c r="EC272" s="402">
        <v>0</v>
      </c>
      <c r="ED272" s="402"/>
      <c r="EE272" s="403"/>
    </row>
    <row r="273" spans="1:135" x14ac:dyDescent="0.3">
      <c r="A273" s="20">
        <f t="shared" si="5"/>
        <v>70545</v>
      </c>
      <c r="B273" s="21">
        <v>0</v>
      </c>
      <c r="C273" s="21">
        <v>0</v>
      </c>
      <c r="D273" s="21">
        <v>0</v>
      </c>
      <c r="E273" s="458">
        <v>0</v>
      </c>
      <c r="F273" s="223"/>
      <c r="G273" s="183"/>
      <c r="H273" s="183"/>
      <c r="I273" s="183"/>
      <c r="J273" s="183"/>
      <c r="K273" s="183"/>
      <c r="L273" s="183"/>
      <c r="M273" s="183"/>
      <c r="N273" s="183"/>
      <c r="O273" s="224"/>
      <c r="P273" s="167">
        <v>0</v>
      </c>
      <c r="Q273" s="223"/>
      <c r="R273" s="225"/>
      <c r="S273" s="225"/>
      <c r="T273" s="168"/>
      <c r="U273" s="168"/>
      <c r="V273" s="168"/>
      <c r="W273" s="166"/>
      <c r="X273" s="183">
        <v>0</v>
      </c>
      <c r="Y273" s="169">
        <v>0</v>
      </c>
      <c r="Z273" s="170"/>
      <c r="AB273" s="223"/>
      <c r="AC273" s="183"/>
      <c r="AD273" s="183"/>
      <c r="AE273" s="183"/>
      <c r="AF273" s="183"/>
      <c r="AG273" s="183"/>
      <c r="AH273" s="183"/>
      <c r="AI273" s="183"/>
      <c r="AJ273" s="183"/>
      <c r="AK273" s="226"/>
      <c r="AL273" s="227"/>
      <c r="AM273" s="223">
        <v>0</v>
      </c>
      <c r="AN273" s="225"/>
      <c r="AO273" s="225"/>
      <c r="AP273" s="168"/>
      <c r="AQ273" s="168"/>
      <c r="AR273" s="168"/>
      <c r="AS273" s="166"/>
      <c r="AT273" s="183">
        <v>0</v>
      </c>
      <c r="AU273" s="169">
        <v>0</v>
      </c>
      <c r="AV273" s="173"/>
      <c r="AX273" s="228"/>
      <c r="AY273" s="229"/>
      <c r="AZ273" s="229"/>
      <c r="BA273" s="229"/>
      <c r="BB273" s="229"/>
      <c r="BC273" s="230"/>
      <c r="BE273" s="231"/>
      <c r="BF273" s="183"/>
      <c r="BG273" s="183"/>
      <c r="BH273" s="183"/>
      <c r="BI273" s="183"/>
      <c r="BJ273" s="183"/>
      <c r="BK273" s="183"/>
      <c r="BL273" s="183"/>
      <c r="BM273" s="183"/>
      <c r="BN273" s="226"/>
      <c r="BO273" s="227"/>
      <c r="BP273" s="223"/>
      <c r="BQ273" s="225"/>
      <c r="BR273" s="225"/>
      <c r="BS273" s="168"/>
      <c r="BT273" s="168"/>
      <c r="BU273" s="168"/>
      <c r="BV273" s="166"/>
      <c r="BW273" s="183">
        <v>0</v>
      </c>
      <c r="BX273" s="169">
        <v>0</v>
      </c>
      <c r="BY273" s="184"/>
      <c r="CA273" s="185">
        <v>0</v>
      </c>
      <c r="CB273" s="232">
        <v>0</v>
      </c>
      <c r="CC273" s="187"/>
      <c r="CD273" s="188">
        <v>0</v>
      </c>
      <c r="CE273" s="233">
        <v>0</v>
      </c>
      <c r="CF273" s="190"/>
      <c r="CG273" s="191">
        <v>0</v>
      </c>
      <c r="CH273" s="234">
        <v>0</v>
      </c>
      <c r="CI273" s="190"/>
      <c r="CJ273" s="235">
        <v>0</v>
      </c>
      <c r="CL273" s="236"/>
      <c r="CM273" s="237"/>
      <c r="CN273" s="238"/>
      <c r="CO273">
        <v>0</v>
      </c>
      <c r="CP273" s="426"/>
      <c r="CQ273" s="427"/>
      <c r="CR273" s="427"/>
      <c r="CS273" s="427"/>
      <c r="CT273" s="428"/>
      <c r="CU273" s="242">
        <v>0</v>
      </c>
      <c r="CW273" s="243"/>
      <c r="CX273" s="244">
        <v>0</v>
      </c>
      <c r="CY273" s="202">
        <v>0</v>
      </c>
      <c r="CZ273" s="245">
        <v>0</v>
      </c>
      <c r="DA273" s="204"/>
      <c r="DB273" s="243"/>
      <c r="DC273" s="244">
        <v>0</v>
      </c>
      <c r="DD273" s="202">
        <v>0</v>
      </c>
      <c r="DE273" s="246">
        <v>0</v>
      </c>
      <c r="DF273" s="190"/>
      <c r="DG273" s="243"/>
      <c r="DH273" s="202">
        <v>0</v>
      </c>
      <c r="DI273" s="202">
        <v>0</v>
      </c>
      <c r="DJ273" s="246">
        <v>0</v>
      </c>
      <c r="DK273" s="209"/>
      <c r="DL273" s="247"/>
      <c r="DM273" s="248"/>
      <c r="DN273" s="248"/>
      <c r="DO273" s="249"/>
      <c r="DR273" s="250">
        <v>0</v>
      </c>
      <c r="DS273" s="397">
        <v>0</v>
      </c>
      <c r="DT273" s="397"/>
      <c r="DU273" s="398"/>
      <c r="DV273" s="391"/>
      <c r="DW273" s="253">
        <v>0</v>
      </c>
      <c r="DX273" s="399">
        <v>0</v>
      </c>
      <c r="DY273" s="399"/>
      <c r="DZ273" s="400"/>
      <c r="EA273" s="391"/>
      <c r="EB273" s="401">
        <v>0</v>
      </c>
      <c r="EC273" s="402">
        <v>0</v>
      </c>
      <c r="ED273" s="402"/>
      <c r="EE273" s="403"/>
    </row>
    <row r="274" spans="1:135" x14ac:dyDescent="0.3">
      <c r="A274" s="20">
        <f t="shared" si="5"/>
        <v>70546</v>
      </c>
      <c r="B274" s="21">
        <v>0</v>
      </c>
      <c r="C274" s="21">
        <v>0</v>
      </c>
      <c r="D274" s="21">
        <v>0</v>
      </c>
      <c r="E274" s="458">
        <v>0</v>
      </c>
      <c r="F274" s="223"/>
      <c r="G274" s="183"/>
      <c r="H274" s="183"/>
      <c r="I274" s="183"/>
      <c r="J274" s="183"/>
      <c r="K274" s="183"/>
      <c r="L274" s="183"/>
      <c r="M274" s="183"/>
      <c r="N274" s="183"/>
      <c r="O274" s="224"/>
      <c r="P274" s="167">
        <v>0</v>
      </c>
      <c r="Q274" s="223"/>
      <c r="R274" s="225"/>
      <c r="S274" s="225"/>
      <c r="T274" s="168"/>
      <c r="U274" s="168"/>
      <c r="V274" s="168"/>
      <c r="W274" s="166"/>
      <c r="X274" s="183">
        <v>0</v>
      </c>
      <c r="Y274" s="169">
        <v>0</v>
      </c>
      <c r="Z274" s="170"/>
      <c r="AB274" s="223"/>
      <c r="AC274" s="183"/>
      <c r="AD274" s="183"/>
      <c r="AE274" s="183"/>
      <c r="AF274" s="183"/>
      <c r="AG274" s="183"/>
      <c r="AH274" s="183"/>
      <c r="AI274" s="183"/>
      <c r="AJ274" s="183"/>
      <c r="AK274" s="226"/>
      <c r="AL274" s="227"/>
      <c r="AM274" s="223">
        <v>0</v>
      </c>
      <c r="AN274" s="225"/>
      <c r="AO274" s="225"/>
      <c r="AP274" s="168"/>
      <c r="AQ274" s="168"/>
      <c r="AR274" s="168"/>
      <c r="AS274" s="166"/>
      <c r="AT274" s="183">
        <v>0</v>
      </c>
      <c r="AU274" s="169">
        <v>0</v>
      </c>
      <c r="AV274" s="173"/>
      <c r="AX274" s="228"/>
      <c r="AY274" s="229"/>
      <c r="AZ274" s="229"/>
      <c r="BA274" s="229"/>
      <c r="BB274" s="229"/>
      <c r="BC274" s="230"/>
      <c r="BE274" s="231"/>
      <c r="BF274" s="183"/>
      <c r="BG274" s="183"/>
      <c r="BH274" s="183"/>
      <c r="BI274" s="183"/>
      <c r="BJ274" s="183"/>
      <c r="BK274" s="183"/>
      <c r="BL274" s="183"/>
      <c r="BM274" s="183"/>
      <c r="BN274" s="226"/>
      <c r="BO274" s="227"/>
      <c r="BP274" s="223"/>
      <c r="BQ274" s="225"/>
      <c r="BR274" s="225"/>
      <c r="BS274" s="168"/>
      <c r="BT274" s="168"/>
      <c r="BU274" s="168"/>
      <c r="BV274" s="166"/>
      <c r="BW274" s="183">
        <v>0</v>
      </c>
      <c r="BX274" s="169">
        <v>0</v>
      </c>
      <c r="BY274" s="184"/>
      <c r="CA274" s="185">
        <v>0</v>
      </c>
      <c r="CB274" s="232">
        <v>0</v>
      </c>
      <c r="CC274" s="187"/>
      <c r="CD274" s="188">
        <v>0</v>
      </c>
      <c r="CE274" s="233">
        <v>0</v>
      </c>
      <c r="CF274" s="190"/>
      <c r="CG274" s="191">
        <v>0</v>
      </c>
      <c r="CH274" s="234">
        <v>0</v>
      </c>
      <c r="CI274" s="190"/>
      <c r="CJ274" s="235">
        <v>0</v>
      </c>
      <c r="CL274" s="236"/>
      <c r="CM274" s="237"/>
      <c r="CN274" s="238"/>
      <c r="CO274">
        <v>0</v>
      </c>
      <c r="CP274" s="426"/>
      <c r="CQ274" s="427"/>
      <c r="CR274" s="427"/>
      <c r="CS274" s="427"/>
      <c r="CT274" s="428"/>
      <c r="CU274" s="242">
        <v>0</v>
      </c>
      <c r="CW274" s="243"/>
      <c r="CX274" s="244">
        <v>0</v>
      </c>
      <c r="CY274" s="202">
        <v>0</v>
      </c>
      <c r="CZ274" s="245">
        <v>0</v>
      </c>
      <c r="DA274" s="204"/>
      <c r="DB274" s="243"/>
      <c r="DC274" s="244">
        <v>0</v>
      </c>
      <c r="DD274" s="202">
        <v>0</v>
      </c>
      <c r="DE274" s="246">
        <v>0</v>
      </c>
      <c r="DF274" s="190"/>
      <c r="DG274" s="243"/>
      <c r="DH274" s="202">
        <v>0</v>
      </c>
      <c r="DI274" s="202">
        <v>0</v>
      </c>
      <c r="DJ274" s="246">
        <v>0</v>
      </c>
      <c r="DK274" s="209"/>
      <c r="DL274" s="247"/>
      <c r="DM274" s="248"/>
      <c r="DN274" s="248"/>
      <c r="DO274" s="249"/>
      <c r="DR274" s="250">
        <v>0</v>
      </c>
      <c r="DS274" s="397">
        <v>0</v>
      </c>
      <c r="DT274" s="397"/>
      <c r="DU274" s="398"/>
      <c r="DV274" s="391"/>
      <c r="DW274" s="253">
        <v>0</v>
      </c>
      <c r="DX274" s="399">
        <v>0</v>
      </c>
      <c r="DY274" s="399"/>
      <c r="DZ274" s="400"/>
      <c r="EA274" s="391"/>
      <c r="EB274" s="401">
        <v>0</v>
      </c>
      <c r="EC274" s="402">
        <v>0</v>
      </c>
      <c r="ED274" s="402"/>
      <c r="EE274" s="403"/>
    </row>
    <row r="275" spans="1:135" x14ac:dyDescent="0.3">
      <c r="A275" s="20">
        <f t="shared" si="5"/>
        <v>70547</v>
      </c>
      <c r="B275" s="21">
        <v>0</v>
      </c>
      <c r="C275" s="21">
        <v>0</v>
      </c>
      <c r="D275" s="21">
        <v>0</v>
      </c>
      <c r="E275" s="458">
        <v>0</v>
      </c>
      <c r="F275" s="223"/>
      <c r="G275" s="183"/>
      <c r="H275" s="183"/>
      <c r="I275" s="183"/>
      <c r="J275" s="183"/>
      <c r="K275" s="183"/>
      <c r="L275" s="183"/>
      <c r="M275" s="183"/>
      <c r="N275" s="183"/>
      <c r="O275" s="224"/>
      <c r="P275" s="167">
        <v>0</v>
      </c>
      <c r="Q275" s="223"/>
      <c r="R275" s="225"/>
      <c r="S275" s="225"/>
      <c r="T275" s="168"/>
      <c r="U275" s="168"/>
      <c r="V275" s="168"/>
      <c r="W275" s="166"/>
      <c r="X275" s="183">
        <v>0</v>
      </c>
      <c r="Y275" s="169">
        <v>0</v>
      </c>
      <c r="Z275" s="170"/>
      <c r="AB275" s="223"/>
      <c r="AC275" s="183"/>
      <c r="AD275" s="183"/>
      <c r="AE275" s="183"/>
      <c r="AF275" s="183"/>
      <c r="AG275" s="183"/>
      <c r="AH275" s="183"/>
      <c r="AI275" s="183"/>
      <c r="AJ275" s="183"/>
      <c r="AK275" s="226"/>
      <c r="AL275" s="227"/>
      <c r="AM275" s="223">
        <v>0</v>
      </c>
      <c r="AN275" s="225"/>
      <c r="AO275" s="225"/>
      <c r="AP275" s="168"/>
      <c r="AQ275" s="168"/>
      <c r="AR275" s="168"/>
      <c r="AS275" s="166"/>
      <c r="AT275" s="183">
        <v>0</v>
      </c>
      <c r="AU275" s="169">
        <v>0</v>
      </c>
      <c r="AV275" s="173"/>
      <c r="AX275" s="228"/>
      <c r="AY275" s="229"/>
      <c r="AZ275" s="229"/>
      <c r="BA275" s="229"/>
      <c r="BB275" s="229"/>
      <c r="BC275" s="230"/>
      <c r="BE275" s="231"/>
      <c r="BF275" s="183"/>
      <c r="BG275" s="183"/>
      <c r="BH275" s="183"/>
      <c r="BI275" s="183"/>
      <c r="BJ275" s="183"/>
      <c r="BK275" s="183"/>
      <c r="BL275" s="183"/>
      <c r="BM275" s="183"/>
      <c r="BN275" s="226"/>
      <c r="BO275" s="227"/>
      <c r="BP275" s="223"/>
      <c r="BQ275" s="225"/>
      <c r="BR275" s="225"/>
      <c r="BS275" s="168"/>
      <c r="BT275" s="168"/>
      <c r="BU275" s="168"/>
      <c r="BV275" s="166"/>
      <c r="BW275" s="183">
        <v>0</v>
      </c>
      <c r="BX275" s="169">
        <v>0</v>
      </c>
      <c r="BY275" s="184"/>
      <c r="CA275" s="185">
        <v>0</v>
      </c>
      <c r="CB275" s="232">
        <v>0</v>
      </c>
      <c r="CC275" s="187"/>
      <c r="CD275" s="188">
        <v>0</v>
      </c>
      <c r="CE275" s="233">
        <v>0</v>
      </c>
      <c r="CF275" s="190"/>
      <c r="CG275" s="191">
        <v>0</v>
      </c>
      <c r="CH275" s="234">
        <v>0</v>
      </c>
      <c r="CI275" s="190"/>
      <c r="CJ275" s="235">
        <v>0</v>
      </c>
      <c r="CL275" s="236"/>
      <c r="CM275" s="237"/>
      <c r="CN275" s="238"/>
      <c r="CO275">
        <v>0</v>
      </c>
      <c r="CP275" s="426"/>
      <c r="CQ275" s="427"/>
      <c r="CR275" s="427"/>
      <c r="CS275" s="427"/>
      <c r="CT275" s="428"/>
      <c r="CU275" s="242">
        <v>0</v>
      </c>
      <c r="CW275" s="243"/>
      <c r="CX275" s="244">
        <v>0</v>
      </c>
      <c r="CY275" s="202">
        <v>0</v>
      </c>
      <c r="CZ275" s="245">
        <v>0</v>
      </c>
      <c r="DA275" s="204"/>
      <c r="DB275" s="243"/>
      <c r="DC275" s="244">
        <v>0</v>
      </c>
      <c r="DD275" s="202">
        <v>0</v>
      </c>
      <c r="DE275" s="246">
        <v>0</v>
      </c>
      <c r="DF275" s="190"/>
      <c r="DG275" s="243"/>
      <c r="DH275" s="202">
        <v>0</v>
      </c>
      <c r="DI275" s="202">
        <v>0</v>
      </c>
      <c r="DJ275" s="246">
        <v>0</v>
      </c>
      <c r="DK275" s="209"/>
      <c r="DL275" s="247"/>
      <c r="DM275" s="248"/>
      <c r="DN275" s="248"/>
      <c r="DO275" s="249"/>
      <c r="DR275" s="250">
        <v>0</v>
      </c>
      <c r="DS275" s="397">
        <v>0</v>
      </c>
      <c r="DT275" s="397"/>
      <c r="DU275" s="398"/>
      <c r="DV275" s="391"/>
      <c r="DW275" s="253">
        <v>0</v>
      </c>
      <c r="DX275" s="399">
        <v>0</v>
      </c>
      <c r="DY275" s="399"/>
      <c r="DZ275" s="400"/>
      <c r="EA275" s="391"/>
      <c r="EB275" s="401">
        <v>0</v>
      </c>
      <c r="EC275" s="402">
        <v>0</v>
      </c>
      <c r="ED275" s="402"/>
      <c r="EE275" s="403"/>
    </row>
    <row r="276" spans="1:135" ht="15" customHeight="1" x14ac:dyDescent="0.3">
      <c r="A276" s="20">
        <f t="shared" si="5"/>
        <v>70548</v>
      </c>
      <c r="B276" s="21">
        <v>0</v>
      </c>
      <c r="C276" s="21">
        <v>0</v>
      </c>
      <c r="D276" s="21">
        <v>0</v>
      </c>
      <c r="E276" s="458">
        <v>0</v>
      </c>
      <c r="F276" s="223"/>
      <c r="G276" s="183"/>
      <c r="H276" s="183"/>
      <c r="I276" s="183"/>
      <c r="J276" s="183"/>
      <c r="K276" s="183"/>
      <c r="L276" s="183"/>
      <c r="M276" s="183"/>
      <c r="N276" s="183"/>
      <c r="O276" s="224"/>
      <c r="P276" s="167">
        <v>0</v>
      </c>
      <c r="Q276" s="223"/>
      <c r="R276" s="225"/>
      <c r="S276" s="225"/>
      <c r="T276" s="168"/>
      <c r="U276" s="168"/>
      <c r="V276" s="168"/>
      <c r="W276" s="166"/>
      <c r="X276" s="183">
        <v>0</v>
      </c>
      <c r="Y276" s="169">
        <v>0</v>
      </c>
      <c r="Z276" s="170"/>
      <c r="AB276" s="223"/>
      <c r="AC276" s="183"/>
      <c r="AD276" s="183"/>
      <c r="AE276" s="183"/>
      <c r="AF276" s="183"/>
      <c r="AG276" s="183"/>
      <c r="AH276" s="183"/>
      <c r="AI276" s="183"/>
      <c r="AJ276" s="183"/>
      <c r="AK276" s="226"/>
      <c r="AL276" s="227"/>
      <c r="AM276" s="223">
        <v>0</v>
      </c>
      <c r="AN276" s="225"/>
      <c r="AO276" s="225"/>
      <c r="AP276" s="168"/>
      <c r="AQ276" s="168"/>
      <c r="AR276" s="168"/>
      <c r="AS276" s="166"/>
      <c r="AT276" s="183">
        <v>0</v>
      </c>
      <c r="AU276" s="169">
        <v>0</v>
      </c>
      <c r="AV276" s="173"/>
      <c r="AX276" s="228"/>
      <c r="AY276" s="229"/>
      <c r="AZ276" s="229"/>
      <c r="BA276" s="229"/>
      <c r="BB276" s="229"/>
      <c r="BC276" s="230"/>
      <c r="BE276" s="231"/>
      <c r="BF276" s="183"/>
      <c r="BG276" s="183"/>
      <c r="BH276" s="183"/>
      <c r="BI276" s="183"/>
      <c r="BJ276" s="183"/>
      <c r="BK276" s="183"/>
      <c r="BL276" s="183"/>
      <c r="BM276" s="183"/>
      <c r="BN276" s="226"/>
      <c r="BO276" s="227"/>
      <c r="BP276" s="223"/>
      <c r="BQ276" s="225"/>
      <c r="BR276" s="225"/>
      <c r="BS276" s="168"/>
      <c r="BT276" s="168"/>
      <c r="BU276" s="168"/>
      <c r="BV276" s="166"/>
      <c r="BW276" s="183">
        <v>0</v>
      </c>
      <c r="BX276" s="169">
        <v>0</v>
      </c>
      <c r="BY276" s="184"/>
      <c r="CA276" s="185">
        <v>0</v>
      </c>
      <c r="CB276" s="232">
        <v>0</v>
      </c>
      <c r="CC276" s="187"/>
      <c r="CD276" s="188">
        <v>0</v>
      </c>
      <c r="CE276" s="233">
        <v>0</v>
      </c>
      <c r="CF276" s="190"/>
      <c r="CG276" s="191">
        <v>0</v>
      </c>
      <c r="CH276" s="234">
        <v>0</v>
      </c>
      <c r="CI276" s="190"/>
      <c r="CJ276" s="235">
        <v>0</v>
      </c>
      <c r="CL276" s="236"/>
      <c r="CM276" s="237"/>
      <c r="CN276" s="238"/>
      <c r="CO276">
        <v>0</v>
      </c>
      <c r="CP276" s="426"/>
      <c r="CQ276" s="427"/>
      <c r="CR276" s="427"/>
      <c r="CS276" s="427"/>
      <c r="CT276" s="428"/>
      <c r="CU276" s="242">
        <v>0</v>
      </c>
      <c r="CW276" s="243"/>
      <c r="CX276" s="244">
        <v>0</v>
      </c>
      <c r="CY276" s="202">
        <v>0</v>
      </c>
      <c r="CZ276" s="245">
        <v>0</v>
      </c>
      <c r="DA276" s="204"/>
      <c r="DB276" s="243"/>
      <c r="DC276" s="244">
        <v>0</v>
      </c>
      <c r="DD276" s="202">
        <v>0</v>
      </c>
      <c r="DE276" s="246">
        <v>0</v>
      </c>
      <c r="DF276" s="190"/>
      <c r="DG276" s="243"/>
      <c r="DH276" s="202">
        <v>0</v>
      </c>
      <c r="DI276" s="202">
        <v>0</v>
      </c>
      <c r="DJ276" s="246">
        <v>0</v>
      </c>
      <c r="DK276" s="209"/>
      <c r="DL276" s="247"/>
      <c r="DM276" s="248"/>
      <c r="DN276" s="248"/>
      <c r="DO276" s="249"/>
      <c r="DR276" s="250">
        <v>0</v>
      </c>
      <c r="DS276" s="397">
        <v>0</v>
      </c>
      <c r="DT276" s="397"/>
      <c r="DU276" s="398"/>
      <c r="DV276" s="391"/>
      <c r="DW276" s="253">
        <v>0</v>
      </c>
      <c r="DX276" s="399">
        <v>0</v>
      </c>
      <c r="DY276" s="399"/>
      <c r="DZ276" s="400"/>
      <c r="EA276" s="391"/>
      <c r="EB276" s="401">
        <v>0</v>
      </c>
      <c r="EC276" s="402">
        <v>0</v>
      </c>
      <c r="ED276" s="402"/>
      <c r="EE276" s="403"/>
    </row>
    <row r="277" spans="1:135" ht="15" customHeight="1" x14ac:dyDescent="0.3">
      <c r="A277" s="20">
        <f t="shared" si="5"/>
        <v>70549</v>
      </c>
      <c r="B277" s="21">
        <v>0</v>
      </c>
      <c r="C277" s="21">
        <v>0</v>
      </c>
      <c r="D277" s="21">
        <v>0</v>
      </c>
      <c r="E277" s="458">
        <v>0</v>
      </c>
      <c r="F277" s="223"/>
      <c r="G277" s="183"/>
      <c r="H277" s="183"/>
      <c r="I277" s="183"/>
      <c r="J277" s="183"/>
      <c r="K277" s="183"/>
      <c r="L277" s="183"/>
      <c r="M277" s="183"/>
      <c r="N277" s="183"/>
      <c r="O277" s="224"/>
      <c r="P277" s="167">
        <v>0</v>
      </c>
      <c r="Q277" s="223"/>
      <c r="R277" s="225"/>
      <c r="S277" s="225"/>
      <c r="T277" s="168"/>
      <c r="U277" s="168"/>
      <c r="V277" s="168"/>
      <c r="W277" s="166"/>
      <c r="X277" s="183">
        <v>0</v>
      </c>
      <c r="Y277" s="169">
        <v>0</v>
      </c>
      <c r="Z277" s="170"/>
      <c r="AB277" s="223"/>
      <c r="AC277" s="183"/>
      <c r="AD277" s="183"/>
      <c r="AE277" s="183"/>
      <c r="AF277" s="183"/>
      <c r="AG277" s="183"/>
      <c r="AH277" s="183"/>
      <c r="AI277" s="183"/>
      <c r="AJ277" s="183"/>
      <c r="AK277" s="226"/>
      <c r="AL277" s="227"/>
      <c r="AM277" s="223">
        <v>0</v>
      </c>
      <c r="AN277" s="225"/>
      <c r="AO277" s="225"/>
      <c r="AP277" s="168"/>
      <c r="AQ277" s="168"/>
      <c r="AR277" s="168"/>
      <c r="AS277" s="166"/>
      <c r="AT277" s="183">
        <v>0</v>
      </c>
      <c r="AU277" s="169">
        <v>0</v>
      </c>
      <c r="AV277" s="173"/>
      <c r="AX277" s="228"/>
      <c r="AY277" s="229"/>
      <c r="AZ277" s="229"/>
      <c r="BA277" s="229"/>
      <c r="BB277" s="229"/>
      <c r="BC277" s="230"/>
      <c r="BE277" s="231"/>
      <c r="BF277" s="183"/>
      <c r="BG277" s="183"/>
      <c r="BH277" s="183"/>
      <c r="BI277" s="183"/>
      <c r="BJ277" s="183"/>
      <c r="BK277" s="183"/>
      <c r="BL277" s="183"/>
      <c r="BM277" s="183"/>
      <c r="BN277" s="226"/>
      <c r="BO277" s="227"/>
      <c r="BP277" s="223"/>
      <c r="BQ277" s="225"/>
      <c r="BR277" s="225"/>
      <c r="BS277" s="168"/>
      <c r="BT277" s="168"/>
      <c r="BU277" s="168"/>
      <c r="BV277" s="166"/>
      <c r="BW277" s="183">
        <v>0</v>
      </c>
      <c r="BX277" s="169">
        <v>0</v>
      </c>
      <c r="BY277" s="184"/>
      <c r="CA277" s="185">
        <v>0</v>
      </c>
      <c r="CB277" s="232">
        <v>0</v>
      </c>
      <c r="CC277" s="187"/>
      <c r="CD277" s="188">
        <v>0</v>
      </c>
      <c r="CE277" s="233">
        <v>0</v>
      </c>
      <c r="CF277" s="190"/>
      <c r="CG277" s="191">
        <v>0</v>
      </c>
      <c r="CH277" s="234">
        <v>0</v>
      </c>
      <c r="CI277" s="190"/>
      <c r="CJ277" s="235">
        <v>0</v>
      </c>
      <c r="CL277" s="236"/>
      <c r="CM277" s="237"/>
      <c r="CN277" s="238"/>
      <c r="CO277">
        <v>0</v>
      </c>
      <c r="CP277" s="426"/>
      <c r="CQ277" s="427"/>
      <c r="CR277" s="427"/>
      <c r="CS277" s="427"/>
      <c r="CT277" s="428"/>
      <c r="CU277" s="242">
        <v>0</v>
      </c>
      <c r="CW277" s="243"/>
      <c r="CX277" s="244">
        <v>0</v>
      </c>
      <c r="CY277" s="202">
        <v>0</v>
      </c>
      <c r="CZ277" s="245">
        <v>0</v>
      </c>
      <c r="DA277" s="204"/>
      <c r="DB277" s="243"/>
      <c r="DC277" s="244">
        <v>0</v>
      </c>
      <c r="DD277" s="202">
        <v>0</v>
      </c>
      <c r="DE277" s="246">
        <v>0</v>
      </c>
      <c r="DF277" s="190"/>
      <c r="DG277" s="243"/>
      <c r="DH277" s="202">
        <v>0</v>
      </c>
      <c r="DI277" s="202">
        <v>0</v>
      </c>
      <c r="DJ277" s="246">
        <v>0</v>
      </c>
      <c r="DK277" s="209"/>
      <c r="DL277" s="247"/>
      <c r="DM277" s="248"/>
      <c r="DN277" s="248"/>
      <c r="DO277" s="249"/>
      <c r="DR277" s="250">
        <v>0</v>
      </c>
      <c r="DS277" s="397">
        <v>0</v>
      </c>
      <c r="DT277" s="397"/>
      <c r="DU277" s="398"/>
      <c r="DV277" s="391"/>
      <c r="DW277" s="253">
        <v>0</v>
      </c>
      <c r="DX277" s="399">
        <v>0</v>
      </c>
      <c r="DY277" s="399"/>
      <c r="DZ277" s="400"/>
      <c r="EA277" s="391"/>
      <c r="EB277" s="401">
        <v>0</v>
      </c>
      <c r="EC277" s="402">
        <v>0</v>
      </c>
      <c r="ED277" s="402"/>
      <c r="EE277" s="403"/>
    </row>
    <row r="278" spans="1:135" ht="15" customHeight="1" thickBot="1" x14ac:dyDescent="0.35">
      <c r="A278" s="20">
        <f t="shared" si="5"/>
        <v>70550</v>
      </c>
      <c r="B278" s="21">
        <v>0</v>
      </c>
      <c r="C278" s="21">
        <v>0</v>
      </c>
      <c r="D278" s="21">
        <v>0</v>
      </c>
      <c r="E278" s="458">
        <v>0</v>
      </c>
      <c r="F278" s="277"/>
      <c r="G278" s="278"/>
      <c r="H278" s="278"/>
      <c r="I278" s="278"/>
      <c r="J278" s="278"/>
      <c r="K278" s="278"/>
      <c r="L278" s="278"/>
      <c r="M278" s="278"/>
      <c r="N278" s="278"/>
      <c r="O278" s="279"/>
      <c r="P278" s="167">
        <v>0</v>
      </c>
      <c r="Q278" s="277"/>
      <c r="R278" s="280"/>
      <c r="S278" s="280"/>
      <c r="T278" s="281"/>
      <c r="U278" s="281"/>
      <c r="V278" s="281"/>
      <c r="W278" s="282"/>
      <c r="X278" s="278">
        <v>0</v>
      </c>
      <c r="Y278" s="283">
        <v>0</v>
      </c>
      <c r="Z278" s="284"/>
      <c r="AB278" s="277"/>
      <c r="AC278" s="278"/>
      <c r="AD278" s="278"/>
      <c r="AE278" s="278"/>
      <c r="AF278" s="278"/>
      <c r="AG278" s="278"/>
      <c r="AH278" s="278"/>
      <c r="AI278" s="278"/>
      <c r="AJ278" s="278"/>
      <c r="AK278" s="285"/>
      <c r="AL278" s="286"/>
      <c r="AM278" s="223">
        <v>0</v>
      </c>
      <c r="AN278" s="280"/>
      <c r="AO278" s="280"/>
      <c r="AP278" s="281"/>
      <c r="AQ278" s="281"/>
      <c r="AR278" s="281"/>
      <c r="AS278" s="282"/>
      <c r="AT278" s="183">
        <v>0</v>
      </c>
      <c r="AU278" s="169">
        <v>0</v>
      </c>
      <c r="AV278" s="287"/>
      <c r="AX278" s="288"/>
      <c r="AY278" s="289"/>
      <c r="AZ278" s="289"/>
      <c r="BA278" s="289"/>
      <c r="BB278" s="289"/>
      <c r="BC278" s="290"/>
      <c r="BE278" s="291"/>
      <c r="BF278" s="292"/>
      <c r="BG278" s="292"/>
      <c r="BH278" s="292"/>
      <c r="BI278" s="292"/>
      <c r="BJ278" s="292"/>
      <c r="BK278" s="292"/>
      <c r="BL278" s="292"/>
      <c r="BM278" s="292"/>
      <c r="BN278" s="293"/>
      <c r="BO278" s="294"/>
      <c r="BP278" s="295"/>
      <c r="BQ278" s="296"/>
      <c r="BR278" s="296"/>
      <c r="BS278" s="297"/>
      <c r="BT278" s="297"/>
      <c r="BU278" s="297"/>
      <c r="BV278" s="298"/>
      <c r="BW278" s="292">
        <v>0</v>
      </c>
      <c r="BX278" s="299">
        <v>0</v>
      </c>
      <c r="BY278" s="300"/>
      <c r="CA278" s="301">
        <v>0</v>
      </c>
      <c r="CB278" s="302">
        <v>0</v>
      </c>
      <c r="CC278" s="187"/>
      <c r="CD278" s="303">
        <v>0</v>
      </c>
      <c r="CE278" s="304">
        <v>0</v>
      </c>
      <c r="CF278" s="190"/>
      <c r="CG278" s="305">
        <v>0</v>
      </c>
      <c r="CH278" s="306">
        <v>0</v>
      </c>
      <c r="CI278" s="190"/>
      <c r="CJ278" s="307">
        <v>0</v>
      </c>
      <c r="CL278" s="236"/>
      <c r="CM278" s="237"/>
      <c r="CN278" s="238"/>
      <c r="CO278">
        <v>0</v>
      </c>
      <c r="CP278" s="429"/>
      <c r="CQ278" s="430"/>
      <c r="CR278" s="430"/>
      <c r="CS278" s="430"/>
      <c r="CT278" s="431"/>
      <c r="CU278" s="311">
        <v>0</v>
      </c>
      <c r="CW278" s="404"/>
      <c r="CX278" s="244">
        <v>0</v>
      </c>
      <c r="CY278" s="202">
        <v>0</v>
      </c>
      <c r="CZ278" s="315">
        <v>0</v>
      </c>
      <c r="DA278" s="204"/>
      <c r="DB278" s="312"/>
      <c r="DC278" s="313">
        <v>0</v>
      </c>
      <c r="DD278" s="314">
        <v>0</v>
      </c>
      <c r="DE278" s="316">
        <v>0</v>
      </c>
      <c r="DF278" s="190"/>
      <c r="DG278" s="312"/>
      <c r="DH278" s="202">
        <v>0</v>
      </c>
      <c r="DI278" s="314">
        <v>0</v>
      </c>
      <c r="DJ278" s="316">
        <v>0</v>
      </c>
      <c r="DK278" s="209"/>
      <c r="DL278" s="317"/>
      <c r="DM278" s="318"/>
      <c r="DN278" s="318"/>
      <c r="DO278" s="319"/>
      <c r="DR278" s="405">
        <v>0</v>
      </c>
      <c r="DS278" s="406">
        <v>0</v>
      </c>
      <c r="DT278" s="406"/>
      <c r="DU278" s="407"/>
      <c r="DV278" s="408"/>
      <c r="DW278" s="322">
        <v>0</v>
      </c>
      <c r="DX278" s="409">
        <v>0</v>
      </c>
      <c r="DY278" s="409"/>
      <c r="DZ278" s="410"/>
      <c r="EA278" s="408"/>
      <c r="EB278" s="411">
        <v>0</v>
      </c>
      <c r="EC278" s="412">
        <v>0</v>
      </c>
      <c r="ED278" s="412"/>
      <c r="EE278" s="413"/>
    </row>
    <row r="279" spans="1:135" ht="45.6" customHeight="1" thickTop="1" thickBot="1" x14ac:dyDescent="0.35">
      <c r="A279" s="459" t="s">
        <v>182</v>
      </c>
      <c r="B279" s="460">
        <v>43650</v>
      </c>
      <c r="C279" s="461"/>
      <c r="D279" s="461"/>
      <c r="E279" s="461"/>
      <c r="F279" s="327" t="s">
        <v>460</v>
      </c>
      <c r="G279" s="327" t="s">
        <v>461</v>
      </c>
      <c r="H279" s="327" t="s">
        <v>462</v>
      </c>
      <c r="I279" s="327" t="s">
        <v>463</v>
      </c>
      <c r="J279" s="327" t="s">
        <v>468</v>
      </c>
      <c r="K279" s="327" t="s">
        <v>492</v>
      </c>
      <c r="L279" s="327"/>
      <c r="M279" s="327"/>
      <c r="N279" s="327"/>
      <c r="O279" s="327"/>
      <c r="P279" s="329" t="s">
        <v>258</v>
      </c>
      <c r="Q279" s="330" t="s">
        <v>493</v>
      </c>
      <c r="R279" s="330"/>
      <c r="S279" s="330"/>
      <c r="T279" s="330"/>
      <c r="U279" s="330"/>
      <c r="V279" s="330"/>
      <c r="W279" s="330"/>
      <c r="X279" s="332" t="s">
        <v>259</v>
      </c>
      <c r="Y279" s="332" t="s">
        <v>260</v>
      </c>
      <c r="Z279" s="332" t="s">
        <v>261</v>
      </c>
      <c r="AA279" s="334"/>
      <c r="AB279" s="414"/>
      <c r="AC279" s="414"/>
      <c r="AD279" s="414"/>
      <c r="AE279" s="414"/>
      <c r="AF279" s="414"/>
      <c r="AG279" s="414"/>
      <c r="AH279" s="414"/>
      <c r="AI279" s="414"/>
      <c r="AJ279" s="414"/>
      <c r="AK279" s="414"/>
      <c r="AL279" s="327"/>
      <c r="AM279" s="333" t="s">
        <v>487</v>
      </c>
      <c r="AN279" s="330"/>
      <c r="AO279" s="330"/>
      <c r="AP279" s="330"/>
      <c r="AQ279" s="330"/>
      <c r="AR279" s="330"/>
      <c r="AS279" s="330"/>
      <c r="AT279" s="338" t="s">
        <v>259</v>
      </c>
      <c r="AU279" s="338" t="s">
        <v>260</v>
      </c>
      <c r="AV279" s="340" t="s">
        <v>261</v>
      </c>
      <c r="AX279" s="341">
        <v>0</v>
      </c>
      <c r="AY279" s="342">
        <v>0</v>
      </c>
      <c r="AZ279" s="342">
        <v>0</v>
      </c>
      <c r="BA279" s="342">
        <v>0</v>
      </c>
      <c r="BB279" s="342">
        <v>0</v>
      </c>
      <c r="BC279" s="343">
        <v>0</v>
      </c>
      <c r="BD279" s="334"/>
      <c r="BE279" s="344"/>
      <c r="BF279" s="344"/>
      <c r="BG279" s="344"/>
      <c r="BH279" s="344"/>
      <c r="BI279" s="344"/>
      <c r="BJ279" s="344"/>
      <c r="BK279" s="344"/>
      <c r="BL279" s="344"/>
      <c r="BM279" s="344"/>
      <c r="BN279" s="344"/>
      <c r="BO279" s="344"/>
      <c r="BP279" s="345"/>
      <c r="BQ279" s="346"/>
      <c r="BR279" s="346"/>
      <c r="BS279" s="346"/>
      <c r="BT279" s="346"/>
      <c r="BU279" s="346"/>
      <c r="BV279" s="346"/>
      <c r="BW279" s="347" t="s">
        <v>259</v>
      </c>
      <c r="BX279" s="347" t="s">
        <v>260</v>
      </c>
      <c r="BY279" s="347" t="s">
        <v>261</v>
      </c>
      <c r="CA279" s="348" t="s">
        <v>262</v>
      </c>
      <c r="CB279" s="415">
        <v>0</v>
      </c>
      <c r="CC279" s="416"/>
      <c r="CD279" s="417" t="s">
        <v>262</v>
      </c>
      <c r="CE279" s="418">
        <v>0</v>
      </c>
      <c r="CF279" s="416"/>
      <c r="CG279" s="417" t="s">
        <v>262</v>
      </c>
      <c r="CH279" s="418">
        <v>0</v>
      </c>
      <c r="CI279" s="350"/>
      <c r="CJ279" s="352">
        <v>16</v>
      </c>
      <c r="CL279" s="353"/>
      <c r="CM279" s="354"/>
      <c r="CN279" s="355"/>
      <c r="CP279" s="356"/>
      <c r="CQ279" s="357"/>
      <c r="CR279" s="357"/>
      <c r="CS279" s="357"/>
      <c r="CT279" s="357"/>
      <c r="CU279" s="358"/>
      <c r="CW279" s="359"/>
      <c r="CX279" s="648" t="s">
        <v>263</v>
      </c>
      <c r="CY279" s="648"/>
      <c r="CZ279" s="360">
        <v>0</v>
      </c>
      <c r="DA279" s="361"/>
      <c r="DB279" s="362"/>
      <c r="DC279" s="649" t="s">
        <v>263</v>
      </c>
      <c r="DD279" s="649"/>
      <c r="DE279" s="363">
        <v>0</v>
      </c>
      <c r="DF279" s="364"/>
      <c r="DG279" s="362"/>
      <c r="DH279" s="649" t="s">
        <v>263</v>
      </c>
      <c r="DI279" s="649"/>
      <c r="DJ279" s="363">
        <v>0</v>
      </c>
      <c r="DK279" s="365"/>
      <c r="DL279" s="366"/>
      <c r="DM279" s="367"/>
      <c r="DN279" s="367"/>
      <c r="DO279" s="368"/>
      <c r="DR279" s="369">
        <v>41</v>
      </c>
      <c r="DS279" s="370">
        <v>41</v>
      </c>
      <c r="DT279" s="370">
        <v>0</v>
      </c>
      <c r="DU279" s="371">
        <v>0</v>
      </c>
      <c r="DV279" s="72"/>
      <c r="DW279" s="372">
        <v>0</v>
      </c>
      <c r="DX279" s="373">
        <v>0</v>
      </c>
      <c r="DY279" s="373">
        <v>0</v>
      </c>
      <c r="DZ279" s="374">
        <v>0</v>
      </c>
      <c r="EA279" s="72"/>
      <c r="EB279" s="375">
        <v>0</v>
      </c>
      <c r="EC279" s="376">
        <v>0</v>
      </c>
      <c r="ED279" s="376">
        <v>0</v>
      </c>
      <c r="EE279" s="377">
        <v>0</v>
      </c>
    </row>
    <row r="280" spans="1:135" ht="16.8" thickTop="1" thickBot="1" x14ac:dyDescent="0.35">
      <c r="A280" t="s">
        <v>306</v>
      </c>
      <c r="F280" s="378">
        <f>+COUNTIF(F229:F278,1)</f>
        <v>7</v>
      </c>
      <c r="G280" s="378">
        <f t="shared" ref="G280:O280" si="6">+COUNTIF(G229:G278,1)</f>
        <v>12</v>
      </c>
      <c r="H280" s="378">
        <f t="shared" si="6"/>
        <v>14</v>
      </c>
      <c r="I280" s="378">
        <f t="shared" si="6"/>
        <v>17</v>
      </c>
      <c r="J280" s="378">
        <f t="shared" si="6"/>
        <v>25</v>
      </c>
      <c r="K280" s="378">
        <f t="shared" si="6"/>
        <v>26</v>
      </c>
      <c r="L280" s="378">
        <f t="shared" si="6"/>
        <v>0</v>
      </c>
      <c r="M280" s="378">
        <f t="shared" si="6"/>
        <v>0</v>
      </c>
      <c r="N280" s="378">
        <f t="shared" si="6"/>
        <v>0</v>
      </c>
      <c r="O280" s="378">
        <f t="shared" si="6"/>
        <v>0</v>
      </c>
      <c r="Q280" s="378">
        <f t="shared" ref="Q280:R280" si="7">+COUNTIF(Q229:Q278,1)</f>
        <v>3</v>
      </c>
      <c r="R280" s="378">
        <f t="shared" si="7"/>
        <v>0</v>
      </c>
      <c r="DR280" s="379"/>
      <c r="DS280" s="379"/>
      <c r="DT280" s="379"/>
      <c r="DU280" s="379"/>
      <c r="DV280" s="379"/>
      <c r="DW280" s="379"/>
      <c r="DX280" s="379"/>
      <c r="DY280" s="379"/>
      <c r="DZ280" s="379"/>
      <c r="EA280" s="379"/>
      <c r="EB280" s="379"/>
      <c r="EC280" s="379"/>
      <c r="ED280" s="379"/>
      <c r="EE280" s="379"/>
    </row>
    <row r="281" spans="1:135" ht="19.2" thickTop="1" thickBot="1" x14ac:dyDescent="0.35">
      <c r="A281" s="41" t="str">
        <f>+A225</f>
        <v>I.E LUIS LOPEZ DE MESA</v>
      </c>
      <c r="B281" s="438"/>
      <c r="C281" s="438"/>
      <c r="D281" s="439">
        <f ca="1">+B335</f>
        <v>43650</v>
      </c>
      <c r="E281" s="440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3"/>
      <c r="R281" s="43"/>
      <c r="S281" s="44" t="str">
        <f>+D282</f>
        <v>ETICA Y VALORES</v>
      </c>
      <c r="T281" s="43"/>
      <c r="U281" s="43"/>
      <c r="V281" s="43"/>
      <c r="W281" s="45"/>
      <c r="X281" s="42"/>
      <c r="Y281" s="42"/>
      <c r="Z281" s="46"/>
      <c r="AA281" s="47"/>
      <c r="AB281" s="48"/>
      <c r="AC281" s="49"/>
      <c r="AD281" s="49"/>
      <c r="AE281" s="49"/>
      <c r="AF281" s="49"/>
      <c r="AG281" s="49"/>
      <c r="AH281" s="49"/>
      <c r="AI281" s="49"/>
      <c r="AJ281" s="49"/>
      <c r="AK281" s="49"/>
      <c r="AL281" s="49"/>
      <c r="AM281" s="1015" t="str">
        <f>+AM225</f>
        <v>GEOMETRIA</v>
      </c>
      <c r="AN281" s="1016"/>
      <c r="AO281" s="1016"/>
      <c r="AP281" s="1016"/>
      <c r="AQ281" s="1016"/>
      <c r="AR281" s="50"/>
      <c r="AS281" s="51"/>
      <c r="AT281" s="49"/>
      <c r="AU281" s="49"/>
      <c r="AV281" s="52"/>
      <c r="AW281" s="47"/>
      <c r="AX281" s="53"/>
      <c r="AY281" s="53"/>
      <c r="AZ281" s="53"/>
      <c r="BA281" s="53"/>
      <c r="BB281" s="53"/>
      <c r="BC281" s="53"/>
      <c r="BD281" s="47"/>
      <c r="BE281" s="54"/>
      <c r="BF281" s="55"/>
      <c r="BG281" s="55"/>
      <c r="BH281" s="55"/>
      <c r="BI281" s="55"/>
      <c r="BJ281" s="55"/>
      <c r="BK281" s="55"/>
      <c r="BL281" s="55"/>
      <c r="BM281" s="55"/>
      <c r="BN281" s="55"/>
      <c r="BO281" s="55"/>
      <c r="BP281" s="1017" t="str">
        <f>+BP225</f>
        <v>ESTADISTICA</v>
      </c>
      <c r="BQ281" s="1017"/>
      <c r="BR281" s="1017"/>
      <c r="BS281" s="1017"/>
      <c r="BT281" s="1017"/>
      <c r="BU281" s="56"/>
      <c r="BV281" s="57"/>
      <c r="BW281" s="55"/>
      <c r="BX281" s="55"/>
      <c r="BY281" s="58"/>
      <c r="BZ281" s="47"/>
      <c r="CA281" s="1018" t="str">
        <f>+CA225</f>
        <v>NOTAS DEFINITIVAS</v>
      </c>
      <c r="CB281" s="1019"/>
      <c r="CC281" s="1019"/>
      <c r="CD281" s="1019"/>
      <c r="CE281" s="1019"/>
      <c r="CF281" s="1019"/>
      <c r="CG281" s="1019"/>
      <c r="CH281" s="1019"/>
      <c r="CI281" s="1019"/>
      <c r="CJ281" s="1020"/>
      <c r="CK281" s="47"/>
      <c r="CL281" s="47"/>
      <c r="CM281" s="47"/>
      <c r="CN281" s="47"/>
      <c r="CO281" s="47"/>
      <c r="CP281" s="1021" t="str">
        <f>+CP225</f>
        <v>AUTOEVALUACION</v>
      </c>
      <c r="CQ281" s="1022"/>
      <c r="CR281" s="1022"/>
      <c r="CS281" s="1022"/>
      <c r="CT281" s="1022"/>
      <c r="CU281" s="1023"/>
      <c r="CV281" s="47"/>
      <c r="CW281" s="1024" t="str">
        <f>+CW225</f>
        <v>RECUPERACION / EVALUACION</v>
      </c>
      <c r="CX281" s="1025"/>
      <c r="CY281" s="1025"/>
      <c r="CZ281" s="1025"/>
      <c r="DA281" s="1025"/>
      <c r="DB281" s="1025"/>
      <c r="DC281" s="1025"/>
      <c r="DD281" s="1025"/>
      <c r="DE281" s="1025"/>
      <c r="DF281" s="1025"/>
      <c r="DG281" s="1025"/>
      <c r="DH281" s="1025"/>
      <c r="DI281" s="1025"/>
      <c r="DJ281" s="1025"/>
      <c r="DK281" s="1025"/>
      <c r="DL281" s="1025"/>
      <c r="DM281" s="1025"/>
      <c r="DN281" s="1025"/>
      <c r="DO281" s="1026"/>
      <c r="DP281" s="47"/>
      <c r="DQ281" s="47"/>
      <c r="DR281" s="964" t="str">
        <f>+DR225</f>
        <v>REFUERZOS DE LOS DIFERENTES PERIODOS</v>
      </c>
      <c r="DS281" s="965"/>
      <c r="DT281" s="965"/>
      <c r="DU281" s="965"/>
      <c r="DV281" s="965"/>
      <c r="DW281" s="965"/>
      <c r="DX281" s="965"/>
      <c r="DY281" s="965"/>
      <c r="DZ281" s="965"/>
      <c r="EA281" s="965"/>
      <c r="EB281" s="965"/>
      <c r="EC281" s="965"/>
      <c r="ED281" s="965"/>
      <c r="EE281" s="966"/>
    </row>
    <row r="282" spans="1:135" ht="16.8" customHeight="1" thickTop="1" thickBot="1" x14ac:dyDescent="0.35">
      <c r="A282" s="441" t="str">
        <f>+A226</f>
        <v>año</v>
      </c>
      <c r="B282" s="442">
        <f>+B226</f>
        <v>2019</v>
      </c>
      <c r="C282" s="443" t="str">
        <f>+C226</f>
        <v>AREA</v>
      </c>
      <c r="D282" s="19" t="str">
        <f>+D226</f>
        <v>ETICA Y VALORES</v>
      </c>
      <c r="E282" s="444"/>
      <c r="F282" s="967" t="str">
        <f>+F226</f>
        <v>COGNITIVO</v>
      </c>
      <c r="G282" s="967"/>
      <c r="H282" s="967"/>
      <c r="I282" s="967"/>
      <c r="J282" s="967"/>
      <c r="K282" s="967"/>
      <c r="L282" s="967"/>
      <c r="M282" s="967"/>
      <c r="N282" s="967"/>
      <c r="O282" s="967"/>
      <c r="P282" s="59">
        <f>IF(MAX(F284:O284)=0,1,MAX(F284:O284))</f>
        <v>1</v>
      </c>
      <c r="Q282" s="968" t="str">
        <f>+Q226</f>
        <v>PROCEDIMENTAL</v>
      </c>
      <c r="R282" s="969"/>
      <c r="S282" s="969"/>
      <c r="T282" s="969"/>
      <c r="U282" s="969"/>
      <c r="V282" s="969"/>
      <c r="W282" s="60">
        <f>IF(MAX(Q284:W284)=0,1,MAX(Q284:W284)-11)</f>
        <v>1</v>
      </c>
      <c r="X282" s="970" t="str">
        <f>+X226</f>
        <v>ACTITUDINAL</v>
      </c>
      <c r="Y282" s="971"/>
      <c r="Z282" s="972"/>
      <c r="AA282" s="47"/>
      <c r="AB282" s="973" t="str">
        <f>+AB226</f>
        <v>COGNITIVO</v>
      </c>
      <c r="AC282" s="974"/>
      <c r="AD282" s="974"/>
      <c r="AE282" s="974"/>
      <c r="AF282" s="974"/>
      <c r="AG282" s="974"/>
      <c r="AH282" s="974"/>
      <c r="AI282" s="974"/>
      <c r="AJ282" s="974"/>
      <c r="AK282" s="974"/>
      <c r="AL282" s="61">
        <f>IF(MAX(AB284:AL284)=0,1,MAX(AB284:AL284))</f>
        <v>1</v>
      </c>
      <c r="AM282" s="975" t="str">
        <f>+AM226</f>
        <v>PROCEDIMENTAL</v>
      </c>
      <c r="AN282" s="976"/>
      <c r="AO282" s="976"/>
      <c r="AP282" s="976"/>
      <c r="AQ282" s="976"/>
      <c r="AR282" s="976"/>
      <c r="AS282" s="62">
        <f>IF(MAX(AM284:AS284)=0,1,MAX(AM284:AS284)-11)</f>
        <v>1</v>
      </c>
      <c r="AT282" s="977" t="str">
        <f>+AT226</f>
        <v>ACTITUDINAL</v>
      </c>
      <c r="AU282" s="978"/>
      <c r="AV282" s="979"/>
      <c r="AW282" s="47"/>
      <c r="AX282" s="980" t="str">
        <f>+AX226</f>
        <v>Intrumentos               Geometría</v>
      </c>
      <c r="AY282" s="981"/>
      <c r="AZ282" s="981"/>
      <c r="BA282" s="981"/>
      <c r="BB282" s="982"/>
      <c r="BC282" s="63">
        <f>+SUM(AX283:BC283)</f>
        <v>1</v>
      </c>
      <c r="BD282" s="47"/>
      <c r="BE282" s="983" t="str">
        <f>+BE226</f>
        <v>COGNITIVO</v>
      </c>
      <c r="BF282" s="984"/>
      <c r="BG282" s="984"/>
      <c r="BH282" s="984"/>
      <c r="BI282" s="984"/>
      <c r="BJ282" s="984"/>
      <c r="BK282" s="984"/>
      <c r="BL282" s="984"/>
      <c r="BM282" s="984"/>
      <c r="BN282" s="984"/>
      <c r="BO282" s="64">
        <f>IF(MAX(BE284:BO284)=0,1,MAX(BE284:BO284))</f>
        <v>1</v>
      </c>
      <c r="BP282" s="985" t="str">
        <f>+BP226</f>
        <v>PROCEDIMENTAL</v>
      </c>
      <c r="BQ282" s="986"/>
      <c r="BR282" s="986"/>
      <c r="BS282" s="986"/>
      <c r="BT282" s="986"/>
      <c r="BU282" s="986"/>
      <c r="BV282" s="65">
        <f>IF(MAX(BP284:BV284)=0,1,MAX(BP284:BV284)-11)</f>
        <v>1</v>
      </c>
      <c r="BW282" s="987" t="str">
        <f>+BW226</f>
        <v>ACTITUDINAL</v>
      </c>
      <c r="BX282" s="988"/>
      <c r="BY282" s="989"/>
      <c r="BZ282" s="47"/>
      <c r="CA282" s="990" t="str">
        <f>+CA226</f>
        <v>Desemp Matematic</v>
      </c>
      <c r="CB282" s="991"/>
      <c r="CC282" s="66"/>
      <c r="CD282" s="992" t="str">
        <f>+CD226</f>
        <v>Desemp Geometria</v>
      </c>
      <c r="CE282" s="993"/>
      <c r="CF282" s="66"/>
      <c r="CG282" s="994" t="str">
        <f>+CG226</f>
        <v>Desemp Estadíst.</v>
      </c>
      <c r="CH282" s="995"/>
      <c r="CI282" s="66"/>
      <c r="CJ282" s="996" t="str">
        <f>+CJ226</f>
        <v>Def total</v>
      </c>
      <c r="CK282" s="47"/>
      <c r="CL282" s="998" t="str">
        <f>+CL226</f>
        <v>puntualidad/ inasistencia</v>
      </c>
      <c r="CM282" s="999"/>
      <c r="CN282" s="1000"/>
      <c r="CO282" s="47"/>
      <c r="CP282" s="944" t="str">
        <f>+CP226</f>
        <v>Seleccione  Asignatura</v>
      </c>
      <c r="CQ282" s="945"/>
      <c r="CR282" s="945"/>
      <c r="CS282" s="945"/>
      <c r="CT282" s="945"/>
      <c r="CU282" s="946"/>
      <c r="CV282" s="47"/>
      <c r="CW282" s="947" t="str">
        <f>+CW226</f>
        <v>Refuerzo MATEMATICA</v>
      </c>
      <c r="CX282" s="948"/>
      <c r="CY282" s="948"/>
      <c r="CZ282" s="380"/>
      <c r="DA282" s="71"/>
      <c r="DB282" s="931" t="str">
        <f>+DB226</f>
        <v>Refuerzo GEOMETRIA</v>
      </c>
      <c r="DC282" s="932"/>
      <c r="DD282" s="932"/>
      <c r="DE282" s="381"/>
      <c r="DF282" s="71"/>
      <c r="DG282" s="933" t="str">
        <f>+DG226</f>
        <v>Refuerzo ESTADISTICA</v>
      </c>
      <c r="DH282" s="934"/>
      <c r="DI282" s="934"/>
      <c r="DJ282" s="382"/>
      <c r="DK282" s="71"/>
      <c r="DL282" s="935" t="str">
        <f>+DL226</f>
        <v>PUNTAJE EN EVALUACION</v>
      </c>
      <c r="DM282" s="936"/>
      <c r="DN282" s="936"/>
      <c r="DO282" s="937"/>
      <c r="DP282" s="47"/>
      <c r="DQ282" s="47"/>
      <c r="DR282" s="928" t="str">
        <f>+S281</f>
        <v>ETICA Y VALORES</v>
      </c>
      <c r="DS282" s="929"/>
      <c r="DT282" s="929"/>
      <c r="DU282" s="930"/>
      <c r="DV282" s="72"/>
      <c r="DW282" s="1001" t="str">
        <f>+AM281</f>
        <v>GEOMETRIA</v>
      </c>
      <c r="DX282" s="1002"/>
      <c r="DY282" s="1002"/>
      <c r="DZ282" s="1003"/>
      <c r="EA282" s="72"/>
      <c r="EB282" s="1004" t="str">
        <f>+BP281</f>
        <v>ESTADISTICA</v>
      </c>
      <c r="EC282" s="1005"/>
      <c r="ED282" s="1005"/>
      <c r="EE282" s="1006"/>
    </row>
    <row r="283" spans="1:135" ht="18.600000000000001" thickTop="1" thickBot="1" x14ac:dyDescent="0.4">
      <c r="A283" s="462" t="s">
        <v>418</v>
      </c>
      <c r="B283" s="446" t="str">
        <f>+B227</f>
        <v xml:space="preserve">GRADO </v>
      </c>
      <c r="C283" s="447">
        <f>+C227+1</f>
        <v>706</v>
      </c>
      <c r="D283" s="448" t="str">
        <f>+D227</f>
        <v>PERIODO:</v>
      </c>
      <c r="E283" s="449" t="str">
        <f>+E227</f>
        <v>DOS</v>
      </c>
      <c r="F283" s="1007">
        <f>+F227</f>
        <v>0.3</v>
      </c>
      <c r="G283" s="1008"/>
      <c r="H283" s="1009" t="str">
        <f>+H227</f>
        <v>ACTIVIDADES DE CLASE</v>
      </c>
      <c r="I283" s="1009"/>
      <c r="J283" s="1009"/>
      <c r="K283" s="1009"/>
      <c r="L283" s="1009"/>
      <c r="M283" s="1009"/>
      <c r="N283" s="1009"/>
      <c r="O283" s="1010"/>
      <c r="P283" s="73">
        <v>0.2</v>
      </c>
      <c r="Q283" s="955">
        <f>+Q227</f>
        <v>0.3</v>
      </c>
      <c r="R283" s="956"/>
      <c r="S283" s="957" t="str">
        <f>+S227</f>
        <v>TALLERES</v>
      </c>
      <c r="T283" s="957"/>
      <c r="U283" s="957"/>
      <c r="V283" s="957"/>
      <c r="W283" s="958"/>
      <c r="X283" s="74">
        <f>+X227</f>
        <v>0.1</v>
      </c>
      <c r="Y283" s="75">
        <f>+Y227</f>
        <v>0.05</v>
      </c>
      <c r="Z283" s="76">
        <f>+Z227</f>
        <v>0.05</v>
      </c>
      <c r="AA283" s="47"/>
      <c r="AB283" s="1011">
        <v>0.4</v>
      </c>
      <c r="AC283" s="957"/>
      <c r="AD283" s="960" t="str">
        <f>+AD227</f>
        <v>ACTIVIDADES DE CLASE</v>
      </c>
      <c r="AE283" s="960"/>
      <c r="AF283" s="960"/>
      <c r="AG283" s="960"/>
      <c r="AH283" s="960"/>
      <c r="AI283" s="960"/>
      <c r="AJ283" s="960"/>
      <c r="AK283" s="960"/>
      <c r="AL283" s="961"/>
      <c r="AM283" s="955">
        <v>0.4</v>
      </c>
      <c r="AN283" s="956"/>
      <c r="AO283" s="957" t="str">
        <f>+AO227</f>
        <v>TALLERES</v>
      </c>
      <c r="AP283" s="957"/>
      <c r="AQ283" s="957"/>
      <c r="AR283" s="957"/>
      <c r="AS283" s="958"/>
      <c r="AT283" s="74">
        <f>+AT227</f>
        <v>0.1</v>
      </c>
      <c r="AU283" s="75">
        <f>+AU227</f>
        <v>0.05</v>
      </c>
      <c r="AV283" s="77">
        <f>+AV227</f>
        <v>0.05</v>
      </c>
      <c r="AW283" s="47"/>
      <c r="AX283" s="78">
        <v>1</v>
      </c>
      <c r="AY283" s="79">
        <f>+IF(COUNT(AY285:AY334,"&lt;6")&gt;0,1,0)</f>
        <v>0</v>
      </c>
      <c r="AZ283" s="79">
        <f>+IF(COUNT(AZ285:AZ334,"&lt;6")&gt;0,1,0)</f>
        <v>0</v>
      </c>
      <c r="BA283" s="79">
        <f>+IF(COUNT(BA285:BA334,"&lt;6")&gt;0,1,0)</f>
        <v>0</v>
      </c>
      <c r="BB283" s="79">
        <f>+IF(COUNT(BB285:BB334,"&lt;6")&gt;0,1,0)</f>
        <v>0</v>
      </c>
      <c r="BC283" s="80">
        <f>+IF(COUNT(BC285:BC334,"&lt;6")&gt;0,1,0)</f>
        <v>0</v>
      </c>
      <c r="BD283" s="47"/>
      <c r="BE283" s="959">
        <f>+BE227</f>
        <v>0.4</v>
      </c>
      <c r="BF283" s="957"/>
      <c r="BG283" s="960" t="str">
        <f>+BG227</f>
        <v>ACTIVIDADES DE CLASE</v>
      </c>
      <c r="BH283" s="960"/>
      <c r="BI283" s="960"/>
      <c r="BJ283" s="960"/>
      <c r="BK283" s="960"/>
      <c r="BL283" s="960"/>
      <c r="BM283" s="960"/>
      <c r="BN283" s="960"/>
      <c r="BO283" s="961"/>
      <c r="BP283" s="955">
        <f>+BP227</f>
        <v>0.4</v>
      </c>
      <c r="BQ283" s="956"/>
      <c r="BR283" s="957" t="str">
        <f>+BR227</f>
        <v>TALLERES</v>
      </c>
      <c r="BS283" s="957"/>
      <c r="BT283" s="957"/>
      <c r="BU283" s="957"/>
      <c r="BV283" s="958"/>
      <c r="BW283" s="74">
        <f>+BW227</f>
        <v>0.1</v>
      </c>
      <c r="BX283" s="75">
        <f>+BX227</f>
        <v>0.05</v>
      </c>
      <c r="BY283" s="81">
        <f>+BY227</f>
        <v>0.05</v>
      </c>
      <c r="BZ283" s="47"/>
      <c r="CA283" s="962">
        <f>+F283+P283+X283+Y283+Z283+Q283</f>
        <v>1</v>
      </c>
      <c r="CB283" s="963"/>
      <c r="CC283" s="82"/>
      <c r="CD283" s="940">
        <f>AB283+AM283+AT283+AU283+AV283</f>
        <v>1</v>
      </c>
      <c r="CE283" s="941"/>
      <c r="CF283" s="82"/>
      <c r="CG283" s="942">
        <f>BE283+BP283+BW283+BX283+BY283</f>
        <v>1</v>
      </c>
      <c r="CH283" s="943"/>
      <c r="CI283" s="82"/>
      <c r="CJ283" s="997"/>
      <c r="CK283" s="47"/>
      <c r="CL283" s="83">
        <f>+COUNT(CL285:CL334)</f>
        <v>0</v>
      </c>
      <c r="CM283" s="84">
        <f t="shared" ref="CM283:CN283" si="8">+COUNT(CM285:CM334)</f>
        <v>0</v>
      </c>
      <c r="CN283" s="85">
        <f t="shared" si="8"/>
        <v>0</v>
      </c>
      <c r="CO283" s="47"/>
      <c r="CP283" s="86" t="s">
        <v>13</v>
      </c>
      <c r="CQ283" s="87" t="s">
        <v>14</v>
      </c>
      <c r="CR283" s="88" t="s">
        <v>15</v>
      </c>
      <c r="CS283" s="89"/>
      <c r="CT283" s="89"/>
      <c r="CU283" s="90"/>
      <c r="CV283" s="47"/>
      <c r="CW283" s="91">
        <f>+CW227</f>
        <v>0.3</v>
      </c>
      <c r="CX283" s="92">
        <f>+CX227</f>
        <v>0.5</v>
      </c>
      <c r="CY283" s="92">
        <f>+CY227</f>
        <v>0.2</v>
      </c>
      <c r="CZ283" s="93">
        <f>+CW283+CX283+CY283</f>
        <v>1</v>
      </c>
      <c r="DA283" s="94"/>
      <c r="DB283" s="91">
        <f>+DB227</f>
        <v>0.3</v>
      </c>
      <c r="DC283" s="92">
        <f>+DC227</f>
        <v>0.5</v>
      </c>
      <c r="DD283" s="92">
        <f>+DD227</f>
        <v>0.2</v>
      </c>
      <c r="DE283" s="93">
        <f>+DB283+DC283+DD283</f>
        <v>1</v>
      </c>
      <c r="DF283" s="94"/>
      <c r="DG283" s="91">
        <f>+DG227</f>
        <v>0.3</v>
      </c>
      <c r="DH283" s="92">
        <f>+DH227</f>
        <v>0.5</v>
      </c>
      <c r="DI283" s="92">
        <f>+DI227</f>
        <v>0.2</v>
      </c>
      <c r="DJ283" s="93">
        <f>+DG283+DH283+DI283</f>
        <v>1</v>
      </c>
      <c r="DK283" s="94"/>
      <c r="DL283" s="95">
        <f>+DL227</f>
        <v>20</v>
      </c>
      <c r="DM283" s="96">
        <f t="shared" ref="DM283:DO284" si="9">+DM227</f>
        <v>20</v>
      </c>
      <c r="DN283" s="96">
        <f t="shared" si="9"/>
        <v>20</v>
      </c>
      <c r="DO283" s="97">
        <f t="shared" si="9"/>
        <v>20</v>
      </c>
      <c r="DP283" s="47"/>
      <c r="DQ283" s="47"/>
      <c r="DR283" s="98" t="str">
        <f>+DR227</f>
        <v>P1</v>
      </c>
      <c r="DS283" s="99" t="str">
        <f>+DS227</f>
        <v>P2</v>
      </c>
      <c r="DT283" s="100" t="str">
        <f>+DT227</f>
        <v>P3</v>
      </c>
      <c r="DU283" s="101" t="str">
        <f>+DU227</f>
        <v>P4</v>
      </c>
      <c r="DV283" s="72"/>
      <c r="DW283" s="102" t="str">
        <f>+DW227</f>
        <v>P1</v>
      </c>
      <c r="DX283" s="103" t="str">
        <f>+DX227</f>
        <v>P2</v>
      </c>
      <c r="DY283" s="104" t="str">
        <f>+DY227</f>
        <v>P3</v>
      </c>
      <c r="DZ283" s="105" t="str">
        <f>+DZ227</f>
        <v>P4</v>
      </c>
      <c r="EA283" s="106"/>
      <c r="EB283" s="107" t="str">
        <f>+EB227</f>
        <v>P1</v>
      </c>
      <c r="EC283" s="108" t="str">
        <f>+EC227</f>
        <v>P2</v>
      </c>
      <c r="ED283" s="109" t="str">
        <f>+ED227</f>
        <v>P3</v>
      </c>
      <c r="EE283" s="110" t="str">
        <f>+EE227</f>
        <v>P4</v>
      </c>
    </row>
    <row r="284" spans="1:135" ht="24" customHeight="1" thickTop="1" thickBot="1" x14ac:dyDescent="0.4">
      <c r="A284" s="450" t="s">
        <v>183</v>
      </c>
      <c r="B284" s="451" t="s">
        <v>19</v>
      </c>
      <c r="C284" s="452"/>
      <c r="D284" s="451" t="s">
        <v>20</v>
      </c>
      <c r="E284" s="453"/>
      <c r="F284" s="111">
        <f>+IF(COUNT(F285:F334)&gt;0,1,0)</f>
        <v>0</v>
      </c>
      <c r="G284" s="112">
        <f>+IF(COUNT(G285:G334)&gt;0,2,0)</f>
        <v>0</v>
      </c>
      <c r="H284" s="112">
        <f>+IF(COUNT(H285:H334)&gt;0,3,0)</f>
        <v>0</v>
      </c>
      <c r="I284" s="112">
        <f>+IF(COUNT(I285:I334)&gt;0,4,0)</f>
        <v>0</v>
      </c>
      <c r="J284" s="112">
        <f>+IF(COUNT(J285:J334)&gt;0,5,0)</f>
        <v>0</v>
      </c>
      <c r="K284" s="112">
        <f>+IF(COUNT(K285:K334)&gt;0,6,0)</f>
        <v>0</v>
      </c>
      <c r="L284" s="112">
        <f>+IF(COUNT(L285:L334)&gt;0,7,0)</f>
        <v>0</v>
      </c>
      <c r="M284" s="112">
        <f>+IF(COUNT(M285:M334)&gt;0,8,0)</f>
        <v>0</v>
      </c>
      <c r="N284" s="112">
        <f>+IF(COUNT(N285:N334)&gt;0,9,0)</f>
        <v>0</v>
      </c>
      <c r="O284" s="113">
        <f>+IF(COUNT(O285:O334)&gt;0,10,0)</f>
        <v>0</v>
      </c>
      <c r="P284" s="114">
        <f>+IF(COUNTIF(P285:P334,"&gt;0,1")&gt;0,11,0)</f>
        <v>0</v>
      </c>
      <c r="Q284" s="115">
        <f>+IF(COUNT(Q285:Q334)&gt;0,12,0)</f>
        <v>0</v>
      </c>
      <c r="R284" s="116">
        <f>+IF(COUNT(R285:R334)&gt;0,13,0)</f>
        <v>0</v>
      </c>
      <c r="S284" s="116">
        <f>+IF(COUNT(S285:S334)&gt;0,14,0)</f>
        <v>0</v>
      </c>
      <c r="T284" s="116">
        <f>+IF(COUNT(T285:T334)&gt;0,15,0)</f>
        <v>0</v>
      </c>
      <c r="U284" s="116">
        <f>+IF(COUNT(U285:U334)&gt;0,16,0)</f>
        <v>0</v>
      </c>
      <c r="V284" s="116">
        <f>+IF(COUNT(V285:V334)&gt;0,17,0)</f>
        <v>0</v>
      </c>
      <c r="W284" s="116">
        <f>+IF(COUNT(W285:W334)&gt;0,18,0)</f>
        <v>0</v>
      </c>
      <c r="X284" s="114">
        <f>+IF(COUNTIF(X285:X334,"&gt;0,1")&gt;0,19,0)</f>
        <v>0</v>
      </c>
      <c r="Y284" s="112">
        <f>+IF(COUNTIF(Y285:Y334,"&gt;0,1")&gt;0,20,0)</f>
        <v>0</v>
      </c>
      <c r="Z284" s="117">
        <f>+IF(COUNTIF(Z285:Z334,"&gt;0,1")&gt;0,21,0)</f>
        <v>0</v>
      </c>
      <c r="AA284" s="47"/>
      <c r="AB284" s="118">
        <f>+IF(COUNT(AB285:AB334)&gt;0,1,0)</f>
        <v>0</v>
      </c>
      <c r="AC284" s="119">
        <f>+IF(COUNT(AC285:AC334)&gt;0,2,0)</f>
        <v>0</v>
      </c>
      <c r="AD284" s="119">
        <f>+IF(COUNT(AD285:AD334)&gt;0,3,0)</f>
        <v>0</v>
      </c>
      <c r="AE284" s="119">
        <f>+IF(COUNT(AE285:AE334)&gt;0,4,0)</f>
        <v>0</v>
      </c>
      <c r="AF284" s="119">
        <f>+IF(COUNT(AF285:AF334)&gt;0,5,0)</f>
        <v>0</v>
      </c>
      <c r="AG284" s="119">
        <f>+IF(COUNT(AG285:AG334)&gt;0,6,0)</f>
        <v>0</v>
      </c>
      <c r="AH284" s="119">
        <f>+IF(COUNT(AH285:AH334)&gt;0,7,0)</f>
        <v>0</v>
      </c>
      <c r="AI284" s="119">
        <f>+IF(COUNT(AI285:AI334)&gt;0,8,0)</f>
        <v>0</v>
      </c>
      <c r="AJ284" s="119">
        <f>+IF(COUNT(AJ285:AJ334)&gt;0,9,0)</f>
        <v>0</v>
      </c>
      <c r="AK284" s="120">
        <f>+IF(COUNT(AK285:AK334)&gt;0,10,0)</f>
        <v>0</v>
      </c>
      <c r="AL284" s="121">
        <f>+IF(COUNTIF(AL285:AL334,"&gt;0,1")&gt;0,11,0)</f>
        <v>0</v>
      </c>
      <c r="AM284" s="122">
        <f>+IF(COUNTIF(AM285:AM334,"&gt;0,1")&gt;0,12,0)</f>
        <v>0</v>
      </c>
      <c r="AN284" s="123">
        <f>+IF(COUNT(AN285:AN334)&gt;0,13,0)</f>
        <v>0</v>
      </c>
      <c r="AO284" s="123">
        <f>+IF(COUNT(AO285:AO334)&gt;0,14,0)</f>
        <v>0</v>
      </c>
      <c r="AP284" s="123">
        <f>+IF(COUNT(AP285:AP334)&gt;0,15,0)</f>
        <v>0</v>
      </c>
      <c r="AQ284" s="123">
        <f>+IF(COUNT(AQ285:AQ334)&gt;0,16,0)</f>
        <v>0</v>
      </c>
      <c r="AR284" s="123">
        <f>+IF(COUNT(AR285:AR334)&gt;0,17,0)</f>
        <v>0</v>
      </c>
      <c r="AS284" s="124">
        <f>+IF(COUNT(AS285:AS334)&gt;0,18,0)</f>
        <v>0</v>
      </c>
      <c r="AT284" s="125">
        <f>+IF(COUNTIF(AT285:AT334,"&gt;0,1")&gt;0,19,0)</f>
        <v>0</v>
      </c>
      <c r="AU284" s="126">
        <f>+IF(COUNTIF(CL285:CL334,"&gt;0,1")&gt;0,20,0)</f>
        <v>0</v>
      </c>
      <c r="AV284" s="127">
        <f>+IF(COUNTIF(AV285:AV334,"&gt;0,1")&gt;0,21,0)</f>
        <v>0</v>
      </c>
      <c r="AW284" s="47"/>
      <c r="AX284" s="128">
        <f>+IF(COUNT(AX285:AX334)&gt;0,1,0)</f>
        <v>0</v>
      </c>
      <c r="AY284" s="129">
        <f>+IF(COUNT(AY285:AY334)&gt;0,2,0)</f>
        <v>0</v>
      </c>
      <c r="AZ284" s="129">
        <f>+IF(COUNT(AZ285:AZ334)&gt;0,3,0)</f>
        <v>0</v>
      </c>
      <c r="BA284" s="129">
        <f>+IF(COUNT(BA285:BA334)&gt;0,4,0)</f>
        <v>0</v>
      </c>
      <c r="BB284" s="129">
        <f>+IF(COUNT(BB285:BB334)&gt;0,5,0)</f>
        <v>0</v>
      </c>
      <c r="BC284" s="130">
        <f>+IF(COUNT(BC285:BC334)&gt;0,6,0)</f>
        <v>0</v>
      </c>
      <c r="BD284" s="47"/>
      <c r="BE284" s="131">
        <f>+IF(COUNT(BE285:BE334)&gt;0,1,0)</f>
        <v>0</v>
      </c>
      <c r="BF284" s="132">
        <f>+IF(COUNT(BF285:BF334)&gt;0,2,0)</f>
        <v>0</v>
      </c>
      <c r="BG284" s="132">
        <f>+IF(COUNT(BG285:BG334)&gt;0,3,0)</f>
        <v>0</v>
      </c>
      <c r="BH284" s="132">
        <f>+IF(COUNT(BH285:BH334)&gt;0,4,0)</f>
        <v>0</v>
      </c>
      <c r="BI284" s="132">
        <f>+IF(COUNT(BI285:BI334)&gt;0,5,0)</f>
        <v>0</v>
      </c>
      <c r="BJ284" s="132">
        <f>+IF(COUNT(BJ285:BJ334)&gt;0,6,0)</f>
        <v>0</v>
      </c>
      <c r="BK284" s="132">
        <f>+IF(COUNT(BK285:BK334)&gt;0,7,0)</f>
        <v>0</v>
      </c>
      <c r="BL284" s="132">
        <f>+IF(COUNT(BL285:BL334)&gt;0,8,0)</f>
        <v>0</v>
      </c>
      <c r="BM284" s="132">
        <f>+IF(COUNT(BM285:BM334)&gt;0,9,0)</f>
        <v>0</v>
      </c>
      <c r="BN284" s="133">
        <f>+IF(COUNT(BN285:BN334)&gt;0,10,0)</f>
        <v>0</v>
      </c>
      <c r="BO284" s="134">
        <f>+IF(COUNTIF(BO285:BO334,"&gt;0,1")&gt;0,11,0)</f>
        <v>0</v>
      </c>
      <c r="BP284" s="135">
        <f>+IF(COUNTIF(BP285:BP334,"&gt;0,1")&gt;0,12,0)</f>
        <v>0</v>
      </c>
      <c r="BQ284" s="136">
        <f>+IF(COUNT(BQ285:BQ334)&gt;0,13,0)</f>
        <v>0</v>
      </c>
      <c r="BR284" s="136">
        <f>+IF(COUNT(BR285:BR334)&gt;0,14,0)</f>
        <v>0</v>
      </c>
      <c r="BS284" s="136">
        <f>+IF(COUNT(BS285:BS334)&gt;0,15,0)</f>
        <v>0</v>
      </c>
      <c r="BT284" s="136">
        <f>+IF(COUNT(BT285:BT334)&gt;0,16,0)</f>
        <v>0</v>
      </c>
      <c r="BU284" s="136">
        <f>+IF(COUNT(BU285:BU334)&gt;0,17,0)</f>
        <v>0</v>
      </c>
      <c r="BV284" s="137">
        <f>+IF(COUNT(BV285:BV334)&gt;0,18,0)</f>
        <v>0</v>
      </c>
      <c r="BW284" s="138">
        <f>+IF(COUNTIF(BW285:BW334,"&gt;0,1")&gt;0,19,0)</f>
        <v>0</v>
      </c>
      <c r="BX284" s="132">
        <f>+IF(COUNTIF(BX285:BX334,"&gt;0,1")&gt;0,20,0)</f>
        <v>0</v>
      </c>
      <c r="BY284" s="139">
        <f>+IF(COUNTIF(BY285:BY334,"&gt;0,1")&gt;0,21,0)</f>
        <v>0</v>
      </c>
      <c r="BZ284" s="47"/>
      <c r="CA284" s="949">
        <f>+CA228</f>
        <v>1</v>
      </c>
      <c r="CB284" s="950"/>
      <c r="CC284" s="140"/>
      <c r="CD284" s="951">
        <f>+CD228</f>
        <v>0</v>
      </c>
      <c r="CE284" s="952"/>
      <c r="CF284" s="140"/>
      <c r="CG284" s="953">
        <f>+CG228</f>
        <v>0</v>
      </c>
      <c r="CH284" s="954"/>
      <c r="CI284" s="72"/>
      <c r="CJ284" s="141">
        <f>+CA284+CD284+CG284</f>
        <v>1</v>
      </c>
      <c r="CK284" s="47"/>
      <c r="CL284" s="142" t="s">
        <v>13</v>
      </c>
      <c r="CM284" s="143" t="s">
        <v>14</v>
      </c>
      <c r="CN284" s="144" t="s">
        <v>15</v>
      </c>
      <c r="CO284" s="47"/>
      <c r="CP284" s="145">
        <v>1</v>
      </c>
      <c r="CQ284" s="146">
        <v>2</v>
      </c>
      <c r="CR284" s="146">
        <v>3</v>
      </c>
      <c r="CS284" s="146">
        <v>4</v>
      </c>
      <c r="CT284" s="147">
        <v>5</v>
      </c>
      <c r="CU284" s="148" t="s">
        <v>250</v>
      </c>
      <c r="CV284" s="47"/>
      <c r="CW284" s="149" t="str">
        <f>+CW228</f>
        <v>Tall</v>
      </c>
      <c r="CX284" s="150" t="str">
        <f>+CX228</f>
        <v>Eval</v>
      </c>
      <c r="CY284" s="150" t="str">
        <f>+CY228</f>
        <v>actit</v>
      </c>
      <c r="CZ284" s="151" t="str">
        <f>+CZ228</f>
        <v>Nota Def</v>
      </c>
      <c r="DA284" s="152"/>
      <c r="DB284" s="149" t="str">
        <f>+DB228</f>
        <v>Tall</v>
      </c>
      <c r="DC284" s="150" t="str">
        <f>+DC228</f>
        <v>Eval</v>
      </c>
      <c r="DD284" s="150" t="str">
        <f>+DD228</f>
        <v>actit</v>
      </c>
      <c r="DE284" s="151" t="str">
        <f>+DE228</f>
        <v>Nota Def</v>
      </c>
      <c r="DF284" s="152"/>
      <c r="DG284" s="149" t="str">
        <f>+DG228</f>
        <v>Tall</v>
      </c>
      <c r="DH284" s="150" t="str">
        <f>+DH228</f>
        <v>Eval</v>
      </c>
      <c r="DI284" s="150" t="str">
        <f>+DI228</f>
        <v>actit</v>
      </c>
      <c r="DJ284" s="151" t="str">
        <f>+DJ228</f>
        <v>Nota Def</v>
      </c>
      <c r="DK284" s="152"/>
      <c r="DL284" s="153" t="str">
        <f>+DL228</f>
        <v>Periodo</v>
      </c>
      <c r="DM284" s="154" t="str">
        <f t="shared" si="9"/>
        <v>Recup  MAT</v>
      </c>
      <c r="DN284" s="154" t="str">
        <f t="shared" si="9"/>
        <v>Recup  GEO</v>
      </c>
      <c r="DO284" s="154" t="str">
        <f t="shared" si="9"/>
        <v>Recup  EST</v>
      </c>
      <c r="DP284" s="47"/>
      <c r="DQ284" s="47"/>
      <c r="DR284" s="383" t="str">
        <f>+DR228</f>
        <v>Def</v>
      </c>
      <c r="DS284" s="384" t="str">
        <f>+DR284</f>
        <v>Def</v>
      </c>
      <c r="DT284" s="384" t="str">
        <f>+DR284</f>
        <v>Def</v>
      </c>
      <c r="DU284" s="385" t="str">
        <f>+DR284</f>
        <v>Def</v>
      </c>
      <c r="DV284" s="72"/>
      <c r="DW284" s="158" t="s">
        <v>250</v>
      </c>
      <c r="DX284" s="159" t="str">
        <f>+DW284</f>
        <v>Def</v>
      </c>
      <c r="DY284" s="159" t="str">
        <f>+DW284</f>
        <v>Def</v>
      </c>
      <c r="DZ284" s="160" t="str">
        <f>+DW284</f>
        <v>Def</v>
      </c>
      <c r="EA284" s="72"/>
      <c r="EB284" s="386" t="s">
        <v>250</v>
      </c>
      <c r="EC284" s="387" t="str">
        <f>+EB284</f>
        <v>Def</v>
      </c>
      <c r="ED284" s="387" t="str">
        <f>+EB284</f>
        <v>Def</v>
      </c>
      <c r="EE284" s="388" t="str">
        <f>+EB284</f>
        <v>Def</v>
      </c>
    </row>
    <row r="285" spans="1:135" ht="16.2" thickTop="1" x14ac:dyDescent="0.3">
      <c r="A285" s="20">
        <f>+C283*100+1</f>
        <v>70601</v>
      </c>
      <c r="B285" s="21"/>
      <c r="C285" s="21"/>
      <c r="D285" s="21"/>
      <c r="E285" s="458"/>
      <c r="F285" s="164"/>
      <c r="G285" s="165"/>
      <c r="H285" s="165"/>
      <c r="I285" s="165"/>
      <c r="J285" s="165"/>
      <c r="K285" s="165"/>
      <c r="L285" s="165"/>
      <c r="M285" s="165"/>
      <c r="N285" s="165"/>
      <c r="O285" s="166"/>
      <c r="P285" s="167">
        <f>IF(DL285=0,0,IF(5*DL285/DL283&lt;2,2,5*DL285/DL283))</f>
        <v>0</v>
      </c>
      <c r="Q285" s="164"/>
      <c r="R285" s="168"/>
      <c r="S285" s="168"/>
      <c r="T285" s="168"/>
      <c r="U285" s="168"/>
      <c r="V285" s="168"/>
      <c r="W285" s="166"/>
      <c r="X285" s="165">
        <f>IF(CL283=0,0,5-CL285*0.3)</f>
        <v>0</v>
      </c>
      <c r="Y285" s="169">
        <f>+IF(CP283="M",CU285,0)</f>
        <v>0</v>
      </c>
      <c r="Z285" s="170"/>
      <c r="AB285" s="164"/>
      <c r="AC285" s="165"/>
      <c r="AD285" s="165"/>
      <c r="AE285" s="165"/>
      <c r="AF285" s="165"/>
      <c r="AG285" s="165"/>
      <c r="AH285" s="165"/>
      <c r="AI285" s="165"/>
      <c r="AJ285" s="165"/>
      <c r="AK285" s="171"/>
      <c r="AL285" s="172"/>
      <c r="AM285" s="164">
        <f>+SUM(AX285:BC285)/BC282</f>
        <v>0</v>
      </c>
      <c r="AN285" s="168"/>
      <c r="AO285" s="168"/>
      <c r="AP285" s="168"/>
      <c r="AQ285" s="168"/>
      <c r="AR285" s="168"/>
      <c r="AS285" s="166"/>
      <c r="AT285" s="165">
        <f>IF(CM283=0,0,5-CM285*0.3)</f>
        <v>0</v>
      </c>
      <c r="AU285" s="169">
        <f>+IF(CQ283="G",CU285,0)</f>
        <v>0</v>
      </c>
      <c r="AV285" s="173"/>
      <c r="AX285" s="174"/>
      <c r="AY285" s="175"/>
      <c r="AZ285" s="175"/>
      <c r="BA285" s="175"/>
      <c r="BB285" s="175"/>
      <c r="BC285" s="176"/>
      <c r="BE285" s="177"/>
      <c r="BF285" s="178"/>
      <c r="BG285" s="178"/>
      <c r="BH285" s="178"/>
      <c r="BI285" s="178"/>
      <c r="BJ285" s="178"/>
      <c r="BK285" s="178"/>
      <c r="BL285" s="178"/>
      <c r="BM285" s="178"/>
      <c r="BN285" s="179"/>
      <c r="BO285" s="172"/>
      <c r="BP285" s="180"/>
      <c r="BQ285" s="181"/>
      <c r="BR285" s="181"/>
      <c r="BS285" s="181"/>
      <c r="BT285" s="181"/>
      <c r="BU285" s="181"/>
      <c r="BV285" s="182"/>
      <c r="BW285" s="183">
        <f>IF(CV283=0,0,5-CV285*0.3)</f>
        <v>0</v>
      </c>
      <c r="BX285" s="169">
        <f>+IF(AY283="G",BC285,0)</f>
        <v>0</v>
      </c>
      <c r="BY285" s="184"/>
      <c r="CA285" s="185">
        <f>+SUM(F285:O285)*F283/P282+P285*P283+Q283*SUM(Q285:W285)/W282+X283*X285+Y283*Y285+Z283*Z285</f>
        <v>0</v>
      </c>
      <c r="CB285" s="186">
        <f t="shared" ref="CB285:CB334" si="10">+IF(CA285=0,0,IF(CA285&lt;3,"bj",IF(CA285&lt;4,"aj",IF(CA285&lt;4.6,"AL","SUP"))))</f>
        <v>0</v>
      </c>
      <c r="CC285" s="187"/>
      <c r="CD285" s="188">
        <f>+SUM(AB285:AL285)*AB283/AL$2+SUM(AM285:AS285)*AM283/AS$2+AT285*AT283+AU285*AU283+AV285*AV283</f>
        <v>0</v>
      </c>
      <c r="CE285" s="189">
        <f t="shared" ref="CE285:CE334" si="11">+IF(CD285=0,0,IF(CD285&lt;3,"bj",IF(CD285&lt;4,"aj",IF(CD285&lt;4.6,"AL","SUP"))))</f>
        <v>0</v>
      </c>
      <c r="CF285" s="190"/>
      <c r="CG285" s="191">
        <f>+SUM(BE285:BO285)*BE283/BO$2+SUM(BP285:BV285)*BP283/BV$2+BW285*BW283+BX285*BX283+BY285*BY283</f>
        <v>0</v>
      </c>
      <c r="CH285" s="192">
        <f t="shared" ref="CH285:CH334" si="12">+IF(CG285=0,0,IF(CG285&lt;3,"bj",IF(CG285&lt;4,"aj",IF(CG285&lt;4.6,"AL","SUP"))))</f>
        <v>0</v>
      </c>
      <c r="CI285" s="190"/>
      <c r="CJ285" s="432">
        <f>+CA285*CA284+CD285*CD284+CG285*CG284</f>
        <v>0</v>
      </c>
      <c r="CL285" s="194"/>
      <c r="CM285" s="195"/>
      <c r="CN285" s="196"/>
      <c r="CP285" s="197"/>
      <c r="CQ285" s="198"/>
      <c r="CR285" s="198"/>
      <c r="CS285" s="198"/>
      <c r="CT285" s="199"/>
      <c r="CU285" s="200">
        <f>+SUM(CP285:CT285)/5</f>
        <v>0</v>
      </c>
      <c r="CW285" s="201"/>
      <c r="CX285" s="202">
        <f>+IF(DM285=0,0,IF(5*DM285/DM283&lt;2,2,5*DM285/DM283))</f>
        <v>0</v>
      </c>
      <c r="CY285" s="202">
        <f>+IF(CW285&gt;3,1.7,IF(CW285=0,0,1))+IF(CX285&gt;3,1.7,IF(CW285=0,0,1))</f>
        <v>0</v>
      </c>
      <c r="CZ285" s="203">
        <f>+CW283*CW285+CX283*CX285+CY283*CY285</f>
        <v>0</v>
      </c>
      <c r="DA285" s="204"/>
      <c r="DB285" s="205"/>
      <c r="DC285" s="206">
        <f>+IF(DN285=0,0,IF(5*DN285/DN283&lt;2,2,5*DN285/DN283))</f>
        <v>0</v>
      </c>
      <c r="DD285" s="206">
        <f>+IF(DB285&gt;3,1.7,IF(DB285=0,0,1))+IF(DC285&gt;3,1.7,IF(DB285=0,0,1))</f>
        <v>0</v>
      </c>
      <c r="DE285" s="207">
        <f>+DB283*DB285+DC283*DC285+DD283*DD285</f>
        <v>0</v>
      </c>
      <c r="DF285" s="190"/>
      <c r="DG285" s="201"/>
      <c r="DH285" s="202">
        <f t="shared" ref="DH285:DH334" si="13">IF(DO285=0,0,IF(5*DO285/DO283&lt;2,2,5*DO285/DO283))</f>
        <v>0</v>
      </c>
      <c r="DI285" s="202">
        <f>+IF(DG285&gt;3,1.7,IF(DG285=0,0,1))+IF(DH285&gt;3,1.7,IF(DG285=0,0,1))</f>
        <v>0</v>
      </c>
      <c r="DJ285" s="208">
        <f>+DG283*DG285+DH283*DH285+DI283*DI285</f>
        <v>0</v>
      </c>
      <c r="DK285" s="209"/>
      <c r="DL285" s="210"/>
      <c r="DM285" s="211"/>
      <c r="DN285" s="211"/>
      <c r="DO285" s="212"/>
      <c r="DR285" s="213">
        <f>+CZ285</f>
        <v>0</v>
      </c>
      <c r="DS285" s="389"/>
      <c r="DT285" s="389"/>
      <c r="DU285" s="390"/>
      <c r="DV285" s="391"/>
      <c r="DW285" s="217">
        <f>+DE285</f>
        <v>0</v>
      </c>
      <c r="DX285" s="392"/>
      <c r="DY285" s="392"/>
      <c r="DZ285" s="393"/>
      <c r="EA285" s="391"/>
      <c r="EB285" s="394">
        <f>+DJ285</f>
        <v>0</v>
      </c>
      <c r="EC285" s="395"/>
      <c r="ED285" s="395"/>
      <c r="EE285" s="396"/>
    </row>
    <row r="286" spans="1:135" x14ac:dyDescent="0.3">
      <c r="A286" s="20">
        <f>+A285+1</f>
        <v>70602</v>
      </c>
      <c r="B286" s="21"/>
      <c r="C286" s="21"/>
      <c r="D286" s="21"/>
      <c r="E286" s="458"/>
      <c r="F286" s="223"/>
      <c r="G286" s="183"/>
      <c r="H286" s="183"/>
      <c r="I286" s="183"/>
      <c r="J286" s="183"/>
      <c r="K286" s="183"/>
      <c r="L286" s="183"/>
      <c r="M286" s="183"/>
      <c r="N286" s="183"/>
      <c r="O286" s="224"/>
      <c r="P286" s="167">
        <f>+IF(DL286=0,0,IF(5*DL286/DL283&lt;2,2,5*DL286/DL283))</f>
        <v>0</v>
      </c>
      <c r="Q286" s="223"/>
      <c r="R286" s="225"/>
      <c r="S286" s="225"/>
      <c r="T286" s="168"/>
      <c r="U286" s="168"/>
      <c r="V286" s="168"/>
      <c r="W286" s="166"/>
      <c r="X286" s="183">
        <f>IF(CL283=0,0,5-CL286*0.3)</f>
        <v>0</v>
      </c>
      <c r="Y286" s="169">
        <f>+IF(CP283="M",CU286,0)</f>
        <v>0</v>
      </c>
      <c r="Z286" s="170"/>
      <c r="AB286" s="223"/>
      <c r="AC286" s="183"/>
      <c r="AD286" s="183"/>
      <c r="AE286" s="183"/>
      <c r="AF286" s="183"/>
      <c r="AG286" s="183"/>
      <c r="AH286" s="183"/>
      <c r="AI286" s="183"/>
      <c r="AJ286" s="183"/>
      <c r="AK286" s="226"/>
      <c r="AL286" s="227"/>
      <c r="AM286" s="223">
        <f>+SUM(AX286:BC286)/BC282</f>
        <v>0</v>
      </c>
      <c r="AN286" s="225"/>
      <c r="AO286" s="225"/>
      <c r="AP286" s="168"/>
      <c r="AQ286" s="168"/>
      <c r="AR286" s="168"/>
      <c r="AS286" s="166"/>
      <c r="AT286" s="183">
        <f>IF(CM283=0,0,5-CM286*0.3)</f>
        <v>0</v>
      </c>
      <c r="AU286" s="169">
        <f>+IF(CQ283="G",CU286,0)</f>
        <v>0</v>
      </c>
      <c r="AV286" s="173"/>
      <c r="AX286" s="228"/>
      <c r="AY286" s="229"/>
      <c r="AZ286" s="229"/>
      <c r="BA286" s="229"/>
      <c r="BB286" s="229"/>
      <c r="BC286" s="230"/>
      <c r="BE286" s="231"/>
      <c r="BF286" s="183"/>
      <c r="BG286" s="183"/>
      <c r="BH286" s="183"/>
      <c r="BI286" s="183"/>
      <c r="BJ286" s="183"/>
      <c r="BK286" s="183"/>
      <c r="BL286" s="183"/>
      <c r="BM286" s="183"/>
      <c r="BN286" s="226"/>
      <c r="BO286" s="227"/>
      <c r="BP286" s="223"/>
      <c r="BQ286" s="225"/>
      <c r="BR286" s="225"/>
      <c r="BS286" s="168"/>
      <c r="BT286" s="168"/>
      <c r="BU286" s="168"/>
      <c r="BV286" s="166"/>
      <c r="BW286" s="183">
        <f>IF(CV283=0,0,5-CV286*0.3)</f>
        <v>0</v>
      </c>
      <c r="BX286" s="169">
        <f>+IF(AY283="G",BC286,0)</f>
        <v>0</v>
      </c>
      <c r="BY286" s="184"/>
      <c r="CA286" s="185">
        <f>+SUM(F286:O286)*F283/P282+P286*P283+Q283*SUM(Q286:W286)/W282+X283*X286+Y283*Y286+Z283*Z286</f>
        <v>0</v>
      </c>
      <c r="CB286" s="232">
        <f t="shared" si="10"/>
        <v>0</v>
      </c>
      <c r="CC286" s="187"/>
      <c r="CD286" s="188">
        <f>+SUM(AB286:AL286)*AB283/AL$2+SUM(AM286:AS286)*AM283/AS$2+AT286*AT283+AU286*AU283+AV286*AV283</f>
        <v>0</v>
      </c>
      <c r="CE286" s="233">
        <f t="shared" si="11"/>
        <v>0</v>
      </c>
      <c r="CF286" s="190"/>
      <c r="CG286" s="191">
        <f>+SUM(BE286:BO286)*BE283/BO$2+SUM(BP286:BV286)*BP283/BV$2+BW286*BW283+BX286*BX283+BY286*BY283</f>
        <v>0</v>
      </c>
      <c r="CH286" s="234">
        <f t="shared" si="12"/>
        <v>0</v>
      </c>
      <c r="CI286" s="190"/>
      <c r="CJ286" s="433">
        <f>+CA286*CA284+CD286*CD284+CG286*CG284</f>
        <v>0</v>
      </c>
      <c r="CL286" s="236"/>
      <c r="CM286" s="237"/>
      <c r="CN286" s="238"/>
      <c r="CP286" s="239"/>
      <c r="CQ286" s="240"/>
      <c r="CR286" s="240"/>
      <c r="CS286" s="240"/>
      <c r="CT286" s="241"/>
      <c r="CU286" s="242">
        <f>+SUM(CP286:CT286)/5</f>
        <v>0</v>
      </c>
      <c r="CW286" s="243"/>
      <c r="CX286" s="244">
        <f>+IF(DM286=0,0,IF(5*DM286/DM283&lt;2,2,5*DM286/DM283))</f>
        <v>0</v>
      </c>
      <c r="CY286" s="202">
        <f t="shared" ref="CY286:CY334" si="14">+IF(CW286&gt;3,1.7,IF(CW286=0,0,1))+IF(CX286&gt;3,1.7,IF(CW286=0,0,1))</f>
        <v>0</v>
      </c>
      <c r="CZ286" s="245">
        <f>+CW283*CW286+CX283*CX286+CY283*CY286</f>
        <v>0</v>
      </c>
      <c r="DA286" s="204"/>
      <c r="DB286" s="243"/>
      <c r="DC286" s="244">
        <f>+IF(DN286=0,0,IF(5*DN286/DN283&lt;2,2,5*DN286/DN283))</f>
        <v>0</v>
      </c>
      <c r="DD286" s="202">
        <f t="shared" ref="DD286:DD334" si="15">+IF(DB286&gt;3,1.7,IF(DB286=0,0,1))+IF(DC286&gt;3,1.7,IF(DB286=0,0,1))</f>
        <v>0</v>
      </c>
      <c r="DE286" s="246">
        <f>+DB283*DB286+DC283*DC286+DD283*DD286</f>
        <v>0</v>
      </c>
      <c r="DF286" s="190"/>
      <c r="DG286" s="243"/>
      <c r="DH286" s="202">
        <f t="shared" si="13"/>
        <v>0</v>
      </c>
      <c r="DI286" s="202">
        <f t="shared" ref="DI286:DI334" si="16">+IF(DG286&gt;3,1.7,IF(DG286=0,0,1))+IF(DH286&gt;3,1.7,IF(DG286=0,0,1))</f>
        <v>0</v>
      </c>
      <c r="DJ286" s="246">
        <f>+DG283*DG286+DH283*DH286+DI283*DI286</f>
        <v>0</v>
      </c>
      <c r="DK286" s="209"/>
      <c r="DL286" s="247"/>
      <c r="DM286" s="248"/>
      <c r="DN286" s="248"/>
      <c r="DO286" s="249"/>
      <c r="DR286" s="250">
        <f t="shared" ref="DR286:DR334" si="17">+CZ286</f>
        <v>0</v>
      </c>
      <c r="DS286" s="397"/>
      <c r="DT286" s="397"/>
      <c r="DU286" s="398"/>
      <c r="DV286" s="391"/>
      <c r="DW286" s="253">
        <f t="shared" ref="DW286:DW334" si="18">+DE286</f>
        <v>0</v>
      </c>
      <c r="DX286" s="399"/>
      <c r="DY286" s="399"/>
      <c r="DZ286" s="400"/>
      <c r="EA286" s="391"/>
      <c r="EB286" s="401">
        <f t="shared" ref="EB286:EB334" si="19">+DJ286</f>
        <v>0</v>
      </c>
      <c r="EC286" s="402"/>
      <c r="ED286" s="402"/>
      <c r="EE286" s="403"/>
    </row>
    <row r="287" spans="1:135" x14ac:dyDescent="0.3">
      <c r="A287" s="20">
        <f t="shared" ref="A287:A334" si="20">+A286+1</f>
        <v>70603</v>
      </c>
      <c r="B287" s="21"/>
      <c r="C287" s="21"/>
      <c r="D287" s="21"/>
      <c r="E287" s="458"/>
      <c r="F287" s="223"/>
      <c r="G287" s="183"/>
      <c r="H287" s="183"/>
      <c r="I287" s="183"/>
      <c r="J287" s="183"/>
      <c r="K287" s="183"/>
      <c r="L287" s="183"/>
      <c r="M287" s="183"/>
      <c r="N287" s="183"/>
      <c r="O287" s="224"/>
      <c r="P287" s="167">
        <f>+IF(DL287=0,0,IF(5*DL287/DL284&lt;2,2,5*DL287/DL283))</f>
        <v>0</v>
      </c>
      <c r="Q287" s="223"/>
      <c r="R287" s="225"/>
      <c r="S287" s="225"/>
      <c r="T287" s="168"/>
      <c r="U287" s="168"/>
      <c r="V287" s="168"/>
      <c r="W287" s="166"/>
      <c r="X287" s="183">
        <f>IF(CL283=0,0,5-CL287*0.3)</f>
        <v>0</v>
      </c>
      <c r="Y287" s="169">
        <f>+IF(CP283="M",CU287,0)</f>
        <v>0</v>
      </c>
      <c r="Z287" s="170"/>
      <c r="AB287" s="223"/>
      <c r="AC287" s="183"/>
      <c r="AD287" s="183"/>
      <c r="AE287" s="183"/>
      <c r="AF287" s="183"/>
      <c r="AG287" s="183"/>
      <c r="AH287" s="183"/>
      <c r="AI287" s="183"/>
      <c r="AJ287" s="183"/>
      <c r="AK287" s="226"/>
      <c r="AL287" s="227"/>
      <c r="AM287" s="223">
        <f>+SUM(AX287:BC287)/BC282</f>
        <v>0</v>
      </c>
      <c r="AN287" s="225"/>
      <c r="AO287" s="225"/>
      <c r="AP287" s="168"/>
      <c r="AQ287" s="168"/>
      <c r="AR287" s="168"/>
      <c r="AS287" s="166"/>
      <c r="AT287" s="183">
        <f>IF(CM283=0,0,5-CM287*0.3)</f>
        <v>0</v>
      </c>
      <c r="AU287" s="169">
        <f>+IF(CQ283="G",CU287,0)</f>
        <v>0</v>
      </c>
      <c r="AV287" s="173"/>
      <c r="AX287" s="228"/>
      <c r="AY287" s="229"/>
      <c r="AZ287" s="229"/>
      <c r="BA287" s="229"/>
      <c r="BB287" s="229"/>
      <c r="BC287" s="230"/>
      <c r="BE287" s="231"/>
      <c r="BF287" s="183"/>
      <c r="BG287" s="183"/>
      <c r="BH287" s="183"/>
      <c r="BI287" s="183"/>
      <c r="BJ287" s="183"/>
      <c r="BK287" s="183"/>
      <c r="BL287" s="183"/>
      <c r="BM287" s="183"/>
      <c r="BN287" s="226"/>
      <c r="BO287" s="227"/>
      <c r="BP287" s="223"/>
      <c r="BQ287" s="225"/>
      <c r="BR287" s="225"/>
      <c r="BS287" s="168"/>
      <c r="BT287" s="168"/>
      <c r="BU287" s="168"/>
      <c r="BV287" s="166"/>
      <c r="BW287" s="183">
        <f>IF(CV283=0,0,5-CV287*0.3)</f>
        <v>0</v>
      </c>
      <c r="BX287" s="169">
        <f>+IF(AY283="G",BC287,0)</f>
        <v>0</v>
      </c>
      <c r="BY287" s="184"/>
      <c r="CA287" s="185">
        <f>+SUM(F287:O287)*F283/P282+P287*P283+Q283*SUM(Q287:W287)/W282+X283*X287+Y283*Y287+Z283*Z287</f>
        <v>0</v>
      </c>
      <c r="CB287" s="232">
        <f t="shared" si="10"/>
        <v>0</v>
      </c>
      <c r="CC287" s="187"/>
      <c r="CD287" s="188">
        <f>+SUM(AB287:AL287)*AB283/AL$2+SUM(AM287:AS287)*AM283/AS$2+AT287*AT283+AU287*AU283+AV287*AV283</f>
        <v>0</v>
      </c>
      <c r="CE287" s="233">
        <f t="shared" si="11"/>
        <v>0</v>
      </c>
      <c r="CF287" s="190"/>
      <c r="CG287" s="191">
        <f>+SUM(BE287:BO287)*BE283/BO$2+SUM(BP287:BV287)*BP283/BV$2+BW287*BW283+BX287*BX283+BY287*BY283</f>
        <v>0</v>
      </c>
      <c r="CH287" s="234">
        <f t="shared" si="12"/>
        <v>0</v>
      </c>
      <c r="CI287" s="190"/>
      <c r="CJ287" s="433">
        <f>+CA287*CA284+CD287*CD284+CG287*CG284</f>
        <v>0</v>
      </c>
      <c r="CL287" s="236"/>
      <c r="CM287" s="237"/>
      <c r="CN287" s="238"/>
      <c r="CP287" s="239"/>
      <c r="CQ287" s="240"/>
      <c r="CR287" s="240"/>
      <c r="CS287" s="240"/>
      <c r="CT287" s="241"/>
      <c r="CU287" s="242">
        <f t="shared" ref="CU287:CU334" si="21">+SUM(CP287:CT287)/5</f>
        <v>0</v>
      </c>
      <c r="CW287" s="243"/>
      <c r="CX287" s="244">
        <f>+IF(DM287=0,0,IF(5*DM287/DM283&lt;2,2,5*DM287/DM283))</f>
        <v>0</v>
      </c>
      <c r="CY287" s="202">
        <f t="shared" si="14"/>
        <v>0</v>
      </c>
      <c r="CZ287" s="245">
        <f>+CW283*CW287+CX283*CX287+CY283*CY287</f>
        <v>0</v>
      </c>
      <c r="DA287" s="204"/>
      <c r="DB287" s="243"/>
      <c r="DC287" s="244">
        <f>+IF(DN287=0,0,IF(5*DN287/DN283&lt;2,2,5*DN287/DN283))</f>
        <v>0</v>
      </c>
      <c r="DD287" s="202">
        <f t="shared" si="15"/>
        <v>0</v>
      </c>
      <c r="DE287" s="246">
        <f>+DB283*DB287+DC283*DC287+DD283*DD287</f>
        <v>0</v>
      </c>
      <c r="DF287" s="190"/>
      <c r="DG287" s="243"/>
      <c r="DH287" s="202">
        <f t="shared" si="13"/>
        <v>0</v>
      </c>
      <c r="DI287" s="202">
        <f t="shared" si="16"/>
        <v>0</v>
      </c>
      <c r="DJ287" s="246">
        <f>+DG283*DG287+DH283*DH287+DI283*DI287</f>
        <v>0</v>
      </c>
      <c r="DK287" s="209"/>
      <c r="DL287" s="247"/>
      <c r="DM287" s="248"/>
      <c r="DN287" s="248"/>
      <c r="DO287" s="249"/>
      <c r="DR287" s="250">
        <f t="shared" si="17"/>
        <v>0</v>
      </c>
      <c r="DS287" s="397"/>
      <c r="DT287" s="397"/>
      <c r="DU287" s="398"/>
      <c r="DV287" s="391"/>
      <c r="DW287" s="253">
        <f t="shared" si="18"/>
        <v>0</v>
      </c>
      <c r="DX287" s="399"/>
      <c r="DY287" s="399"/>
      <c r="DZ287" s="400"/>
      <c r="EA287" s="391"/>
      <c r="EB287" s="401">
        <f t="shared" si="19"/>
        <v>0</v>
      </c>
      <c r="EC287" s="402"/>
      <c r="ED287" s="402"/>
      <c r="EE287" s="403"/>
    </row>
    <row r="288" spans="1:135" x14ac:dyDescent="0.3">
      <c r="A288" s="20">
        <f t="shared" si="20"/>
        <v>70604</v>
      </c>
      <c r="B288" s="21"/>
      <c r="C288" s="21"/>
      <c r="D288" s="21"/>
      <c r="E288" s="458"/>
      <c r="F288" s="223"/>
      <c r="G288" s="183"/>
      <c r="H288" s="183"/>
      <c r="I288" s="183"/>
      <c r="J288" s="183"/>
      <c r="K288" s="183"/>
      <c r="L288" s="183"/>
      <c r="M288" s="183"/>
      <c r="N288" s="183"/>
      <c r="O288" s="224"/>
      <c r="P288" s="167">
        <f>+IF(DL288=0,0,IF(5*DL288/DL285&lt;2,2,5*DL288/DL283))</f>
        <v>0</v>
      </c>
      <c r="Q288" s="223"/>
      <c r="R288" s="225"/>
      <c r="S288" s="225"/>
      <c r="T288" s="168"/>
      <c r="U288" s="168"/>
      <c r="V288" s="168"/>
      <c r="W288" s="166"/>
      <c r="X288" s="183">
        <f>IF(CL283=0,0,5-CL288*0.3)</f>
        <v>0</v>
      </c>
      <c r="Y288" s="169">
        <f>+IF(CP283="M",CU288,0)</f>
        <v>0</v>
      </c>
      <c r="Z288" s="170"/>
      <c r="AB288" s="223"/>
      <c r="AC288" s="183"/>
      <c r="AD288" s="183"/>
      <c r="AE288" s="183"/>
      <c r="AF288" s="183"/>
      <c r="AG288" s="183"/>
      <c r="AH288" s="183"/>
      <c r="AI288" s="183"/>
      <c r="AJ288" s="183"/>
      <c r="AK288" s="226"/>
      <c r="AL288" s="227"/>
      <c r="AM288" s="223">
        <f>+SUM(AX288:BC288)/BC282</f>
        <v>0</v>
      </c>
      <c r="AN288" s="225"/>
      <c r="AO288" s="225"/>
      <c r="AP288" s="168"/>
      <c r="AQ288" s="261"/>
      <c r="AR288" s="168"/>
      <c r="AS288" s="166"/>
      <c r="AT288" s="183">
        <f>IF(CM283=0,0,5-CM288*0.3)</f>
        <v>0</v>
      </c>
      <c r="AU288" s="169">
        <f>+IF(CQ283="G",CU288,0)</f>
        <v>0</v>
      </c>
      <c r="AV288" s="173"/>
      <c r="AX288" s="228"/>
      <c r="AY288" s="229"/>
      <c r="AZ288" s="229"/>
      <c r="BA288" s="229"/>
      <c r="BB288" s="229"/>
      <c r="BC288" s="230"/>
      <c r="BE288" s="231"/>
      <c r="BF288" s="183"/>
      <c r="BG288" s="183"/>
      <c r="BH288" s="183"/>
      <c r="BI288" s="183"/>
      <c r="BJ288" s="183"/>
      <c r="BK288" s="183"/>
      <c r="BL288" s="183"/>
      <c r="BM288" s="183"/>
      <c r="BN288" s="226"/>
      <c r="BO288" s="227"/>
      <c r="BP288" s="223"/>
      <c r="BQ288" s="225"/>
      <c r="BR288" s="225"/>
      <c r="BS288" s="168"/>
      <c r="BT288" s="261"/>
      <c r="BU288" s="168"/>
      <c r="BV288" s="166"/>
      <c r="BW288" s="183">
        <f>IF(CV283=0,0,5-CV288*0.3)</f>
        <v>0</v>
      </c>
      <c r="BX288" s="169">
        <f>+IF(AY283="G",BC288,0)</f>
        <v>0</v>
      </c>
      <c r="BY288" s="184"/>
      <c r="CA288" s="185">
        <f>+SUM(F288:O288)*F283/P282+P288*P283+Q283*SUM(Q288:W288)/W282+X283*X288+Y283*Y288+Z283*Z288</f>
        <v>0</v>
      </c>
      <c r="CB288" s="232">
        <f t="shared" si="10"/>
        <v>0</v>
      </c>
      <c r="CC288" s="187"/>
      <c r="CD288" s="188">
        <f>+SUM(AB288:AL288)*AB283/AL$2+SUM(AM288:AS288)*AM283/AS$2+AT288*AT283+AU288*AU283+AV288*AV283</f>
        <v>0</v>
      </c>
      <c r="CE288" s="233">
        <f t="shared" si="11"/>
        <v>0</v>
      </c>
      <c r="CF288" s="190"/>
      <c r="CG288" s="191">
        <f>+SUM(BE288:BO288)*BE283/BO$2+SUM(BP288:BV288)*BP283/BV$2+BW288*BW283+BX288*BX283+BY288*BY283</f>
        <v>0</v>
      </c>
      <c r="CH288" s="234">
        <f t="shared" si="12"/>
        <v>0</v>
      </c>
      <c r="CI288" s="190"/>
      <c r="CJ288" s="433">
        <f>+CA288*CA284+CD288*CD284+CG288*CG284</f>
        <v>0</v>
      </c>
      <c r="CL288" s="236"/>
      <c r="CM288" s="237"/>
      <c r="CN288" s="238"/>
      <c r="CP288" s="239"/>
      <c r="CQ288" s="240"/>
      <c r="CR288" s="240"/>
      <c r="CS288" s="240"/>
      <c r="CT288" s="241"/>
      <c r="CU288" s="242">
        <f t="shared" si="21"/>
        <v>0</v>
      </c>
      <c r="CW288" s="243"/>
      <c r="CX288" s="244">
        <f>+IF(DM288=0,0,IF(5*DM288/DM283&lt;2,2,5*DM288/DM283))</f>
        <v>0</v>
      </c>
      <c r="CY288" s="202">
        <f t="shared" si="14"/>
        <v>0</v>
      </c>
      <c r="CZ288" s="245">
        <f>+CW283*CW288+CX283*CX288+CY283*CY288</f>
        <v>0</v>
      </c>
      <c r="DA288" s="204"/>
      <c r="DB288" s="243"/>
      <c r="DC288" s="244">
        <f>+IF(DN288=0,0,IF(5*DN288/DN283&lt;2,2,5*DN288/DN283))</f>
        <v>0</v>
      </c>
      <c r="DD288" s="202">
        <f t="shared" si="15"/>
        <v>0</v>
      </c>
      <c r="DE288" s="246">
        <f>+DB283*DB288+DC283*DC288+DD283*DD288</f>
        <v>0</v>
      </c>
      <c r="DF288" s="190"/>
      <c r="DG288" s="243"/>
      <c r="DH288" s="202">
        <f t="shared" si="13"/>
        <v>0</v>
      </c>
      <c r="DI288" s="202">
        <f t="shared" si="16"/>
        <v>0</v>
      </c>
      <c r="DJ288" s="246">
        <f>+DG283*DG288+DH283*DH288+DI283*DI288</f>
        <v>0</v>
      </c>
      <c r="DK288" s="209"/>
      <c r="DL288" s="247"/>
      <c r="DM288" s="248"/>
      <c r="DN288" s="248"/>
      <c r="DO288" s="249"/>
      <c r="DR288" s="250">
        <f t="shared" si="17"/>
        <v>0</v>
      </c>
      <c r="DS288" s="397"/>
      <c r="DT288" s="397"/>
      <c r="DU288" s="398"/>
      <c r="DV288" s="391"/>
      <c r="DW288" s="253">
        <f t="shared" si="18"/>
        <v>0</v>
      </c>
      <c r="DX288" s="399"/>
      <c r="DY288" s="399"/>
      <c r="DZ288" s="400"/>
      <c r="EA288" s="391"/>
      <c r="EB288" s="401">
        <f t="shared" si="19"/>
        <v>0</v>
      </c>
      <c r="EC288" s="402"/>
      <c r="ED288" s="402"/>
      <c r="EE288" s="403"/>
    </row>
    <row r="289" spans="1:135" x14ac:dyDescent="0.3">
      <c r="A289" s="20">
        <f t="shared" si="20"/>
        <v>70605</v>
      </c>
      <c r="B289" s="21"/>
      <c r="C289" s="21"/>
      <c r="D289" s="21"/>
      <c r="E289" s="458"/>
      <c r="F289" s="262"/>
      <c r="G289" s="263"/>
      <c r="H289" s="263"/>
      <c r="I289" s="263"/>
      <c r="J289" s="263"/>
      <c r="K289" s="263"/>
      <c r="L289" s="263"/>
      <c r="M289" s="263"/>
      <c r="N289" s="263"/>
      <c r="O289" s="224"/>
      <c r="P289" s="167">
        <f>+IF(DL289=0,0,IF(5*DL289/DL286&lt;2,2,5*DL289/DL283))</f>
        <v>0</v>
      </c>
      <c r="Q289" s="223"/>
      <c r="R289" s="225"/>
      <c r="S289" s="225"/>
      <c r="T289" s="168"/>
      <c r="U289" s="168"/>
      <c r="V289" s="168"/>
      <c r="W289" s="166"/>
      <c r="X289" s="183">
        <f>IF(CL283=0,0,5-CL289*0.3)</f>
        <v>0</v>
      </c>
      <c r="Y289" s="169">
        <f>+IF(CP283="M",CU289,0)</f>
        <v>0</v>
      </c>
      <c r="Z289" s="170"/>
      <c r="AB289" s="262"/>
      <c r="AC289" s="263"/>
      <c r="AD289" s="263"/>
      <c r="AE289" s="263"/>
      <c r="AF289" s="263"/>
      <c r="AG289" s="263"/>
      <c r="AH289" s="263"/>
      <c r="AI289" s="263"/>
      <c r="AJ289" s="263"/>
      <c r="AK289" s="226"/>
      <c r="AL289" s="227"/>
      <c r="AM289" s="223">
        <f>+SUM(AX289:BC289)/BC282</f>
        <v>0</v>
      </c>
      <c r="AN289" s="225"/>
      <c r="AO289" s="225"/>
      <c r="AP289" s="168"/>
      <c r="AQ289" s="168"/>
      <c r="AR289" s="168"/>
      <c r="AS289" s="166"/>
      <c r="AT289" s="183">
        <f>IF(CM283=0,0,5-CM289*0.3)</f>
        <v>0</v>
      </c>
      <c r="AU289" s="169">
        <f>+IF(CQ283="G",CU289,0)</f>
        <v>0</v>
      </c>
      <c r="AV289" s="173"/>
      <c r="AX289" s="228"/>
      <c r="AY289" s="229"/>
      <c r="AZ289" s="229"/>
      <c r="BA289" s="229"/>
      <c r="BB289" s="229"/>
      <c r="BC289" s="230"/>
      <c r="BE289" s="265"/>
      <c r="BF289" s="263"/>
      <c r="BG289" s="263"/>
      <c r="BH289" s="263"/>
      <c r="BI289" s="263"/>
      <c r="BJ289" s="263"/>
      <c r="BK289" s="263"/>
      <c r="BL289" s="263"/>
      <c r="BM289" s="263"/>
      <c r="BN289" s="226"/>
      <c r="BO289" s="227"/>
      <c r="BP289" s="223"/>
      <c r="BQ289" s="225"/>
      <c r="BR289" s="225"/>
      <c r="BS289" s="168"/>
      <c r="BT289" s="168"/>
      <c r="BU289" s="168"/>
      <c r="BV289" s="166"/>
      <c r="BW289" s="183">
        <f>IF(CV283=0,0,5-CV289*0.3)</f>
        <v>0</v>
      </c>
      <c r="BX289" s="169">
        <f>+IF(AY283="G",BC289,0)</f>
        <v>0</v>
      </c>
      <c r="BY289" s="184"/>
      <c r="CA289" s="185">
        <f>+SUM(F289:O289)*F283/P282+P289*P283+Q283*SUM(Q289:W289)/W282+X283*X289+Y283*Y289+Z283*Z289</f>
        <v>0</v>
      </c>
      <c r="CB289" s="232">
        <f t="shared" si="10"/>
        <v>0</v>
      </c>
      <c r="CC289" s="187"/>
      <c r="CD289" s="188">
        <f>+SUM(AB289:AL289)*AB283/AL$2+SUM(AM289:AS289)*AM283/AS$2+AT289*AT283+AU289*AU283+AV289*AV283</f>
        <v>0</v>
      </c>
      <c r="CE289" s="233">
        <f t="shared" si="11"/>
        <v>0</v>
      </c>
      <c r="CF289" s="190"/>
      <c r="CG289" s="191">
        <f>+SUM(BE289:BO289)*BE283/BO$2+SUM(BP289:BV289)*BP283/BV$2+BW289*BW283+BX289*BX283+BY289*BY283</f>
        <v>0</v>
      </c>
      <c r="CH289" s="234">
        <f t="shared" si="12"/>
        <v>0</v>
      </c>
      <c r="CI289" s="190"/>
      <c r="CJ289" s="433">
        <f>+CA289*CA284+CD289*CD284+CG289*CG284</f>
        <v>0</v>
      </c>
      <c r="CL289" s="236"/>
      <c r="CM289" s="237"/>
      <c r="CN289" s="238"/>
      <c r="CP289" s="239"/>
      <c r="CQ289" s="240"/>
      <c r="CR289" s="240"/>
      <c r="CS289" s="240"/>
      <c r="CT289" s="241"/>
      <c r="CU289" s="242">
        <f t="shared" si="21"/>
        <v>0</v>
      </c>
      <c r="CW289" s="243"/>
      <c r="CX289" s="244">
        <f>+IF(DM289=0,0,IF(5*DM289/DM283&lt;2,2,5*DM289/DM283))</f>
        <v>0</v>
      </c>
      <c r="CY289" s="202">
        <f t="shared" si="14"/>
        <v>0</v>
      </c>
      <c r="CZ289" s="245">
        <f>+CW283*CW289+CX283*CX289+CY283*CY289</f>
        <v>0</v>
      </c>
      <c r="DA289" s="204"/>
      <c r="DB289" s="243"/>
      <c r="DC289" s="244">
        <f>+IF(DN289=0,0,IF(5*DN289/DN283&lt;2,2,5*DN289/DN283))</f>
        <v>0</v>
      </c>
      <c r="DD289" s="202">
        <f t="shared" si="15"/>
        <v>0</v>
      </c>
      <c r="DE289" s="246">
        <f>+DB283*DB289+DC283*DC289+DD283*DD289</f>
        <v>0</v>
      </c>
      <c r="DF289" s="190"/>
      <c r="DG289" s="243"/>
      <c r="DH289" s="202">
        <f t="shared" si="13"/>
        <v>0</v>
      </c>
      <c r="DI289" s="202">
        <f t="shared" si="16"/>
        <v>0</v>
      </c>
      <c r="DJ289" s="246">
        <f>+DG283*DG289+DH283*DH289+DI283*DI289</f>
        <v>0</v>
      </c>
      <c r="DK289" s="209"/>
      <c r="DL289" s="247"/>
      <c r="DM289" s="248"/>
      <c r="DN289" s="248"/>
      <c r="DO289" s="249"/>
      <c r="DR289" s="250">
        <f t="shared" si="17"/>
        <v>0</v>
      </c>
      <c r="DS289" s="397"/>
      <c r="DT289" s="397"/>
      <c r="DU289" s="398"/>
      <c r="DV289" s="391"/>
      <c r="DW289" s="253">
        <f t="shared" si="18"/>
        <v>0</v>
      </c>
      <c r="DX289" s="399"/>
      <c r="DY289" s="399"/>
      <c r="DZ289" s="400"/>
      <c r="EA289" s="391"/>
      <c r="EB289" s="401">
        <f t="shared" si="19"/>
        <v>0</v>
      </c>
      <c r="EC289" s="402"/>
      <c r="ED289" s="402"/>
      <c r="EE289" s="403"/>
    </row>
    <row r="290" spans="1:135" x14ac:dyDescent="0.3">
      <c r="A290" s="20">
        <f t="shared" si="20"/>
        <v>70606</v>
      </c>
      <c r="B290" s="21"/>
      <c r="C290" s="21"/>
      <c r="D290" s="21"/>
      <c r="E290" s="458"/>
      <c r="F290" s="223"/>
      <c r="G290" s="183"/>
      <c r="H290" s="183"/>
      <c r="I290" s="183"/>
      <c r="J290" s="183"/>
      <c r="K290" s="183"/>
      <c r="L290" s="183"/>
      <c r="M290" s="183"/>
      <c r="N290" s="183"/>
      <c r="O290" s="224"/>
      <c r="P290" s="167">
        <f>+IF(DL290=0,0,IF(5*DL290/DL287&lt;2,2,5*DL290/DL283))</f>
        <v>0</v>
      </c>
      <c r="Q290" s="223"/>
      <c r="R290" s="225"/>
      <c r="S290" s="225"/>
      <c r="T290" s="168"/>
      <c r="U290" s="168"/>
      <c r="V290" s="168"/>
      <c r="W290" s="166"/>
      <c r="X290" s="183">
        <f>IF(CL283=0,0,5-CL290*0.3)</f>
        <v>0</v>
      </c>
      <c r="Y290" s="169">
        <f>+IF(CP283="M",CU290,0)</f>
        <v>0</v>
      </c>
      <c r="Z290" s="170"/>
      <c r="AB290" s="223"/>
      <c r="AC290" s="183"/>
      <c r="AD290" s="183"/>
      <c r="AE290" s="183"/>
      <c r="AF290" s="183"/>
      <c r="AG290" s="183"/>
      <c r="AH290" s="183"/>
      <c r="AI290" s="183"/>
      <c r="AJ290" s="183"/>
      <c r="AK290" s="226"/>
      <c r="AL290" s="227"/>
      <c r="AM290" s="223">
        <f>+SUM(AX290:BC290)/BC282</f>
        <v>0</v>
      </c>
      <c r="AN290" s="225"/>
      <c r="AO290" s="225"/>
      <c r="AP290" s="168"/>
      <c r="AQ290" s="168"/>
      <c r="AR290" s="168"/>
      <c r="AS290" s="166"/>
      <c r="AT290" s="183">
        <f>IF(CM283=0,0,5-CM290*0.3)</f>
        <v>0</v>
      </c>
      <c r="AU290" s="169">
        <f>+IF(CQ283="G",CU290,0)</f>
        <v>0</v>
      </c>
      <c r="AV290" s="173"/>
      <c r="AX290" s="228"/>
      <c r="AY290" s="229"/>
      <c r="AZ290" s="229"/>
      <c r="BA290" s="229"/>
      <c r="BB290" s="229"/>
      <c r="BC290" s="230"/>
      <c r="BE290" s="231"/>
      <c r="BF290" s="183"/>
      <c r="BG290" s="183"/>
      <c r="BH290" s="183"/>
      <c r="BI290" s="183"/>
      <c r="BJ290" s="183"/>
      <c r="BK290" s="183"/>
      <c r="BL290" s="183"/>
      <c r="BM290" s="183"/>
      <c r="BN290" s="226"/>
      <c r="BO290" s="227"/>
      <c r="BP290" s="223"/>
      <c r="BQ290" s="225"/>
      <c r="BR290" s="225"/>
      <c r="BS290" s="168"/>
      <c r="BT290" s="168"/>
      <c r="BU290" s="168"/>
      <c r="BV290" s="166"/>
      <c r="BW290" s="183">
        <f>IF(CV283=0,0,5-CV290*0.3)</f>
        <v>0</v>
      </c>
      <c r="BX290" s="169">
        <f>+IF(AY283="G",BC290,0)</f>
        <v>0</v>
      </c>
      <c r="BY290" s="184"/>
      <c r="CA290" s="185">
        <f>+SUM(F290:O290)*F283/P282+P290*P283+Q283*SUM(Q290:W290)/W282+X283*X290+Y283*Y290+Z283*Z290</f>
        <v>0</v>
      </c>
      <c r="CB290" s="232">
        <f t="shared" si="10"/>
        <v>0</v>
      </c>
      <c r="CC290" s="187"/>
      <c r="CD290" s="188">
        <f>+SUM(AB290:AL290)*AB283/AL$2+SUM(AM290:AS290)*AM283/AS$2+AT290*AT283+AU290*AU283+AV290*AV283</f>
        <v>0</v>
      </c>
      <c r="CE290" s="233">
        <f t="shared" si="11"/>
        <v>0</v>
      </c>
      <c r="CF290" s="190"/>
      <c r="CG290" s="191">
        <f>+SUM(BE290:BO290)*BE283/BO$2+SUM(BP290:BV290)*BP283/BV$2+BW290*BW283+BX290*BX283+BY290*BY283</f>
        <v>0</v>
      </c>
      <c r="CH290" s="234">
        <f t="shared" si="12"/>
        <v>0</v>
      </c>
      <c r="CI290" s="190"/>
      <c r="CJ290" s="433">
        <f>+CA290*CA284+CD290*CD284+CG290*CG284</f>
        <v>0</v>
      </c>
      <c r="CL290" s="236"/>
      <c r="CM290" s="237"/>
      <c r="CN290" s="238"/>
      <c r="CP290" s="239"/>
      <c r="CQ290" s="240"/>
      <c r="CR290" s="240"/>
      <c r="CS290" s="240"/>
      <c r="CT290" s="241"/>
      <c r="CU290" s="242">
        <f t="shared" si="21"/>
        <v>0</v>
      </c>
      <c r="CW290" s="243"/>
      <c r="CX290" s="244">
        <f>+IF(DM290=0,0,IF(5*DM290/DM283&lt;2,2,5*DM290/DM283))</f>
        <v>0</v>
      </c>
      <c r="CY290" s="202">
        <f t="shared" si="14"/>
        <v>0</v>
      </c>
      <c r="CZ290" s="245">
        <f>+CW283*CW290+CX283*CX290+CY283*CY290</f>
        <v>0</v>
      </c>
      <c r="DA290" s="204"/>
      <c r="DB290" s="243"/>
      <c r="DC290" s="244">
        <f>+IF(DN290=0,0,IF(5*DN290/DN283&lt;2,2,5*DN290/DN283))</f>
        <v>0</v>
      </c>
      <c r="DD290" s="202">
        <f t="shared" si="15"/>
        <v>0</v>
      </c>
      <c r="DE290" s="246">
        <f>+DB283*DB290+DC283*DC290+DD283*DD290</f>
        <v>0</v>
      </c>
      <c r="DF290" s="190"/>
      <c r="DG290" s="243"/>
      <c r="DH290" s="202">
        <f t="shared" si="13"/>
        <v>0</v>
      </c>
      <c r="DI290" s="202">
        <f t="shared" si="16"/>
        <v>0</v>
      </c>
      <c r="DJ290" s="246">
        <f>+DG283*DG290+DH283*DH290+DI283*DI290</f>
        <v>0</v>
      </c>
      <c r="DK290" s="209"/>
      <c r="DL290" s="247"/>
      <c r="DM290" s="248"/>
      <c r="DN290" s="248"/>
      <c r="DO290" s="249"/>
      <c r="DR290" s="250">
        <f t="shared" si="17"/>
        <v>0</v>
      </c>
      <c r="DS290" s="397"/>
      <c r="DT290" s="397"/>
      <c r="DU290" s="398"/>
      <c r="DV290" s="391"/>
      <c r="DW290" s="253">
        <f t="shared" si="18"/>
        <v>0</v>
      </c>
      <c r="DX290" s="399"/>
      <c r="DY290" s="399"/>
      <c r="DZ290" s="400"/>
      <c r="EA290" s="391"/>
      <c r="EB290" s="401">
        <f t="shared" si="19"/>
        <v>0</v>
      </c>
      <c r="EC290" s="402"/>
      <c r="ED290" s="402"/>
      <c r="EE290" s="403"/>
    </row>
    <row r="291" spans="1:135" x14ac:dyDescent="0.3">
      <c r="A291" s="20">
        <f t="shared" si="20"/>
        <v>70607</v>
      </c>
      <c r="B291" s="21"/>
      <c r="C291" s="21"/>
      <c r="D291" s="21"/>
      <c r="E291" s="458"/>
      <c r="F291" s="266"/>
      <c r="G291" s="268"/>
      <c r="H291" s="268"/>
      <c r="I291" s="268"/>
      <c r="J291" s="268"/>
      <c r="K291" s="268"/>
      <c r="L291" s="268"/>
      <c r="M291" s="268"/>
      <c r="N291" s="268"/>
      <c r="O291" s="224"/>
      <c r="P291" s="167">
        <f>+IF(DL291=0,0,IF(5*DL291/DL288&lt;2,2,5*DL291/DL283))</f>
        <v>0</v>
      </c>
      <c r="Q291" s="266"/>
      <c r="R291" s="269"/>
      <c r="S291" s="269"/>
      <c r="T291" s="169"/>
      <c r="U291" s="169"/>
      <c r="V291" s="169"/>
      <c r="W291" s="166"/>
      <c r="X291" s="183">
        <f>IF(CL283=0,0,5-CL291*0.3)</f>
        <v>0</v>
      </c>
      <c r="Y291" s="169">
        <f>+IF(CP283="M",CU291,0)</f>
        <v>0</v>
      </c>
      <c r="Z291" s="170"/>
      <c r="AB291" s="266"/>
      <c r="AC291" s="268"/>
      <c r="AD291" s="268"/>
      <c r="AE291" s="268"/>
      <c r="AF291" s="268"/>
      <c r="AG291" s="268"/>
      <c r="AH291" s="268"/>
      <c r="AI291" s="268"/>
      <c r="AJ291" s="268"/>
      <c r="AK291" s="226"/>
      <c r="AL291" s="227"/>
      <c r="AM291" s="223">
        <f>+SUM(AX291:BC291)/BC282</f>
        <v>0</v>
      </c>
      <c r="AN291" s="269"/>
      <c r="AO291" s="269"/>
      <c r="AP291" s="169"/>
      <c r="AQ291" s="169"/>
      <c r="AR291" s="169"/>
      <c r="AS291" s="166"/>
      <c r="AT291" s="183">
        <f>IF(CM283=0,0,5-CM291*0.3)</f>
        <v>0</v>
      </c>
      <c r="AU291" s="169">
        <f>+IF(CQ283="G",CU291,0)</f>
        <v>0</v>
      </c>
      <c r="AV291" s="173"/>
      <c r="AX291" s="228"/>
      <c r="AY291" s="229"/>
      <c r="AZ291" s="229"/>
      <c r="BA291" s="229"/>
      <c r="BB291" s="229"/>
      <c r="BC291" s="230"/>
      <c r="BE291" s="270"/>
      <c r="BF291" s="268"/>
      <c r="BG291" s="268"/>
      <c r="BH291" s="268"/>
      <c r="BI291" s="268"/>
      <c r="BJ291" s="268"/>
      <c r="BK291" s="268"/>
      <c r="BL291" s="268"/>
      <c r="BM291" s="268"/>
      <c r="BN291" s="226"/>
      <c r="BO291" s="227"/>
      <c r="BP291" s="223"/>
      <c r="BQ291" s="269"/>
      <c r="BR291" s="269"/>
      <c r="BS291" s="169"/>
      <c r="BT291" s="169"/>
      <c r="BU291" s="169"/>
      <c r="BV291" s="166"/>
      <c r="BW291" s="183">
        <f>IF(CV283=0,0,5-CV291*0.3)</f>
        <v>0</v>
      </c>
      <c r="BX291" s="169">
        <f>+IF(AY283="G",BC291,0)</f>
        <v>0</v>
      </c>
      <c r="BY291" s="184"/>
      <c r="CA291" s="185">
        <f>+SUM(F291:O291)*F283/P282+P291*P283+Q283*SUM(Q291:W291)/W282+X283*X291+Y283*Y291+Z283*Z291</f>
        <v>0</v>
      </c>
      <c r="CB291" s="232">
        <f t="shared" si="10"/>
        <v>0</v>
      </c>
      <c r="CC291" s="187"/>
      <c r="CD291" s="188">
        <f>+SUM(AB291:AL291)*AB283/AL$2+SUM(AM291:AS291)*AM283/AS$2+AT291*AT283+AU291*AU283+AV291*AV283</f>
        <v>0</v>
      </c>
      <c r="CE291" s="233">
        <f t="shared" si="11"/>
        <v>0</v>
      </c>
      <c r="CF291" s="190"/>
      <c r="CG291" s="191">
        <f>+SUM(BE291:BO291)*BE283/BO$2+SUM(BP291:BV291)*BP283/BV$2+BW291*BW283+BX291*BX283+BY291*BY283</f>
        <v>0</v>
      </c>
      <c r="CH291" s="234">
        <f t="shared" si="12"/>
        <v>0</v>
      </c>
      <c r="CI291" s="190"/>
      <c r="CJ291" s="433">
        <f>+CA291*CA284+CD291*CD284+CG291*CG284</f>
        <v>0</v>
      </c>
      <c r="CL291" s="236"/>
      <c r="CM291" s="237"/>
      <c r="CN291" s="238"/>
      <c r="CP291" s="239"/>
      <c r="CQ291" s="240"/>
      <c r="CR291" s="240"/>
      <c r="CS291" s="240"/>
      <c r="CT291" s="241"/>
      <c r="CU291" s="242">
        <f t="shared" si="21"/>
        <v>0</v>
      </c>
      <c r="CW291" s="243"/>
      <c r="CX291" s="244">
        <f>+IF(DM291=0,0,IF(5*DM291/DM283&lt;2,2,5*DM291/DM283))</f>
        <v>0</v>
      </c>
      <c r="CY291" s="202">
        <f t="shared" si="14"/>
        <v>0</v>
      </c>
      <c r="CZ291" s="245">
        <f>+CW283*CW291+CX283*CX291+CY283*CY291</f>
        <v>0</v>
      </c>
      <c r="DA291" s="204"/>
      <c r="DB291" s="243"/>
      <c r="DC291" s="244">
        <f>+IF(DN291=0,0,IF(5*DN291/DN283&lt;2,2,5*DN291/DN283))</f>
        <v>0</v>
      </c>
      <c r="DD291" s="202">
        <f t="shared" si="15"/>
        <v>0</v>
      </c>
      <c r="DE291" s="246">
        <f>+DB283*DB291+DC283*DC291+DD283*DD291</f>
        <v>0</v>
      </c>
      <c r="DF291" s="190"/>
      <c r="DG291" s="243"/>
      <c r="DH291" s="202">
        <f t="shared" si="13"/>
        <v>0</v>
      </c>
      <c r="DI291" s="202">
        <f t="shared" si="16"/>
        <v>0</v>
      </c>
      <c r="DJ291" s="246">
        <f>+DG283*DG291+DH283*DH291+DI283*DI291</f>
        <v>0</v>
      </c>
      <c r="DK291" s="209"/>
      <c r="DL291" s="247"/>
      <c r="DM291" s="248"/>
      <c r="DN291" s="248"/>
      <c r="DO291" s="249"/>
      <c r="DR291" s="250">
        <f t="shared" si="17"/>
        <v>0</v>
      </c>
      <c r="DS291" s="397"/>
      <c r="DT291" s="397"/>
      <c r="DU291" s="398"/>
      <c r="DV291" s="391"/>
      <c r="DW291" s="253">
        <f t="shared" si="18"/>
        <v>0</v>
      </c>
      <c r="DX291" s="399"/>
      <c r="DY291" s="399"/>
      <c r="DZ291" s="400"/>
      <c r="EA291" s="391"/>
      <c r="EB291" s="401">
        <f t="shared" si="19"/>
        <v>0</v>
      </c>
      <c r="EC291" s="402"/>
      <c r="ED291" s="402"/>
      <c r="EE291" s="403"/>
    </row>
    <row r="292" spans="1:135" x14ac:dyDescent="0.3">
      <c r="A292" s="20">
        <f t="shared" si="20"/>
        <v>70608</v>
      </c>
      <c r="B292" s="21"/>
      <c r="C292" s="21"/>
      <c r="D292" s="21"/>
      <c r="E292" s="458"/>
      <c r="F292" s="266"/>
      <c r="G292" s="268"/>
      <c r="H292" s="268"/>
      <c r="I292" s="268"/>
      <c r="J292" s="268"/>
      <c r="K292" s="268"/>
      <c r="L292" s="268"/>
      <c r="M292" s="268"/>
      <c r="N292" s="268"/>
      <c r="O292" s="224"/>
      <c r="P292" s="167">
        <f>+IF(DL292=0,0,IF(5*DL292/DL289&lt;2,2,5*DL292/DL283))</f>
        <v>0</v>
      </c>
      <c r="Q292" s="266"/>
      <c r="R292" s="269"/>
      <c r="S292" s="269"/>
      <c r="T292" s="169"/>
      <c r="U292" s="169"/>
      <c r="V292" s="169"/>
      <c r="W292" s="166"/>
      <c r="X292" s="183">
        <f>IF(CL283=0,0,5-CL292*0.3)</f>
        <v>0</v>
      </c>
      <c r="Y292" s="169">
        <f>+IF(CP283="M",CU292,0)</f>
        <v>0</v>
      </c>
      <c r="Z292" s="170"/>
      <c r="AB292" s="266"/>
      <c r="AC292" s="268"/>
      <c r="AD292" s="268"/>
      <c r="AE292" s="268"/>
      <c r="AF292" s="268"/>
      <c r="AG292" s="268"/>
      <c r="AH292" s="268"/>
      <c r="AI292" s="268"/>
      <c r="AJ292" s="268"/>
      <c r="AK292" s="226"/>
      <c r="AL292" s="227"/>
      <c r="AM292" s="223">
        <f>+SUM(AX292:BC292)/BC282</f>
        <v>0</v>
      </c>
      <c r="AN292" s="269"/>
      <c r="AO292" s="269"/>
      <c r="AP292" s="169"/>
      <c r="AQ292" s="169"/>
      <c r="AR292" s="169"/>
      <c r="AS292" s="166"/>
      <c r="AT292" s="183">
        <f>IF(CM283=0,0,5-CM292*0.3)</f>
        <v>0</v>
      </c>
      <c r="AU292" s="169">
        <f>+IF(CQ283="G",CU292,0)</f>
        <v>0</v>
      </c>
      <c r="AV292" s="173"/>
      <c r="AX292" s="228"/>
      <c r="AY292" s="229"/>
      <c r="AZ292" s="229"/>
      <c r="BA292" s="229"/>
      <c r="BB292" s="229"/>
      <c r="BC292" s="230"/>
      <c r="BE292" s="270"/>
      <c r="BF292" s="268"/>
      <c r="BG292" s="268"/>
      <c r="BH292" s="268"/>
      <c r="BI292" s="268"/>
      <c r="BJ292" s="268"/>
      <c r="BK292" s="268"/>
      <c r="BL292" s="268"/>
      <c r="BM292" s="268"/>
      <c r="BN292" s="226"/>
      <c r="BO292" s="227"/>
      <c r="BP292" s="223"/>
      <c r="BQ292" s="269"/>
      <c r="BR292" s="269"/>
      <c r="BS292" s="169"/>
      <c r="BT292" s="169"/>
      <c r="BU292" s="169"/>
      <c r="BV292" s="166"/>
      <c r="BW292" s="183">
        <f>IF(CV283=0,0,5-CV292*0.3)</f>
        <v>0</v>
      </c>
      <c r="BX292" s="169">
        <f>+IF(AY283="G",BC292,0)</f>
        <v>0</v>
      </c>
      <c r="BY292" s="184"/>
      <c r="CA292" s="185">
        <f>+SUM(F292:O292)*F283/P282+P292*P283+Q283*SUM(Q292:W292)/W282+X283*X292+Y283*Y292+Z283*Z292</f>
        <v>0</v>
      </c>
      <c r="CB292" s="232">
        <f t="shared" si="10"/>
        <v>0</v>
      </c>
      <c r="CC292" s="187"/>
      <c r="CD292" s="188">
        <f>+SUM(AB292:AL292)*AB283/AL$2+SUM(AM292:AS292)*AM283/AS$2+AT292*AT283+AU292*AU283+AV292*AV283</f>
        <v>0</v>
      </c>
      <c r="CE292" s="233">
        <f t="shared" si="11"/>
        <v>0</v>
      </c>
      <c r="CF292" s="190"/>
      <c r="CG292" s="191">
        <f>+SUM(BE292:BO292)*BE283/BO$2+SUM(BP292:BV292)*BP283/BV$2+BW292*BW283+BX292*BX283+BY292*BY283</f>
        <v>0</v>
      </c>
      <c r="CH292" s="234">
        <f t="shared" si="12"/>
        <v>0</v>
      </c>
      <c r="CI292" s="190"/>
      <c r="CJ292" s="433">
        <f>+CA292*CA284+CD292*CD284+CG292*CG284</f>
        <v>0</v>
      </c>
      <c r="CL292" s="236"/>
      <c r="CM292" s="237"/>
      <c r="CN292" s="238"/>
      <c r="CP292" s="239"/>
      <c r="CQ292" s="240"/>
      <c r="CR292" s="240"/>
      <c r="CS292" s="240"/>
      <c r="CT292" s="241"/>
      <c r="CU292" s="242">
        <f t="shared" si="21"/>
        <v>0</v>
      </c>
      <c r="CW292" s="243"/>
      <c r="CX292" s="244">
        <f>+IF(DM292=0,0,IF(5*DM292/DM283&lt;2,2,5*DM292/DM283))</f>
        <v>0</v>
      </c>
      <c r="CY292" s="202">
        <f t="shared" si="14"/>
        <v>0</v>
      </c>
      <c r="CZ292" s="245">
        <f>+CW283*CW292+CX283*CX292+CY283*CY292</f>
        <v>0</v>
      </c>
      <c r="DA292" s="204"/>
      <c r="DB292" s="243"/>
      <c r="DC292" s="244">
        <f>+IF(DN292=0,0,IF(5*DN292/DN283&lt;2,2,5*DN292/DN283))</f>
        <v>0</v>
      </c>
      <c r="DD292" s="202">
        <f t="shared" si="15"/>
        <v>0</v>
      </c>
      <c r="DE292" s="246">
        <f>+DB283*DB292+DC283*DC292+DD283*DD292</f>
        <v>0</v>
      </c>
      <c r="DF292" s="190"/>
      <c r="DG292" s="243"/>
      <c r="DH292" s="202">
        <f t="shared" si="13"/>
        <v>0</v>
      </c>
      <c r="DI292" s="202">
        <f t="shared" si="16"/>
        <v>0</v>
      </c>
      <c r="DJ292" s="246">
        <f>+DG283*DG292+DH283*DH292+DI283*DI292</f>
        <v>0</v>
      </c>
      <c r="DK292" s="209"/>
      <c r="DL292" s="247"/>
      <c r="DM292" s="248"/>
      <c r="DN292" s="248"/>
      <c r="DO292" s="249"/>
      <c r="DR292" s="250">
        <f t="shared" si="17"/>
        <v>0</v>
      </c>
      <c r="DS292" s="397"/>
      <c r="DT292" s="397"/>
      <c r="DU292" s="398"/>
      <c r="DV292" s="391"/>
      <c r="DW292" s="253">
        <f t="shared" si="18"/>
        <v>0</v>
      </c>
      <c r="DX292" s="399"/>
      <c r="DY292" s="399"/>
      <c r="DZ292" s="400"/>
      <c r="EA292" s="391"/>
      <c r="EB292" s="401">
        <f t="shared" si="19"/>
        <v>0</v>
      </c>
      <c r="EC292" s="402"/>
      <c r="ED292" s="402"/>
      <c r="EE292" s="403"/>
    </row>
    <row r="293" spans="1:135" x14ac:dyDescent="0.3">
      <c r="A293" s="20">
        <f t="shared" si="20"/>
        <v>70609</v>
      </c>
      <c r="B293" s="21"/>
      <c r="C293" s="21"/>
      <c r="D293" s="21"/>
      <c r="E293" s="458"/>
      <c r="F293" s="223"/>
      <c r="G293" s="183"/>
      <c r="H293" s="183"/>
      <c r="I293" s="183"/>
      <c r="J293" s="183"/>
      <c r="K293" s="183"/>
      <c r="L293" s="183"/>
      <c r="M293" s="183"/>
      <c r="N293" s="183"/>
      <c r="O293" s="224"/>
      <c r="P293" s="167">
        <f>+IF(DL293=0,0,IF(5*DL293/DL290&lt;2,2,5*DL293/DL283))</f>
        <v>0</v>
      </c>
      <c r="Q293" s="223"/>
      <c r="R293" s="225"/>
      <c r="S293" s="225"/>
      <c r="T293" s="168"/>
      <c r="U293" s="168"/>
      <c r="V293" s="168"/>
      <c r="W293" s="166"/>
      <c r="X293" s="183">
        <f>IF(CL283=0,0,5-CL293*0.3)</f>
        <v>0</v>
      </c>
      <c r="Y293" s="169">
        <f>+IF(CP283="M",CU293,0)</f>
        <v>0</v>
      </c>
      <c r="Z293" s="170"/>
      <c r="AB293" s="223"/>
      <c r="AC293" s="183"/>
      <c r="AD293" s="183"/>
      <c r="AE293" s="183"/>
      <c r="AF293" s="183"/>
      <c r="AG293" s="183"/>
      <c r="AH293" s="183"/>
      <c r="AI293" s="183"/>
      <c r="AJ293" s="183"/>
      <c r="AK293" s="226"/>
      <c r="AL293" s="227"/>
      <c r="AM293" s="223">
        <f>+SUM(AX293:BC293)/BC282</f>
        <v>0</v>
      </c>
      <c r="AN293" s="225"/>
      <c r="AO293" s="225"/>
      <c r="AP293" s="168"/>
      <c r="AQ293" s="168"/>
      <c r="AR293" s="168"/>
      <c r="AS293" s="166"/>
      <c r="AT293" s="183">
        <f>IF(CM283=0,0,5-CM293*0.3)</f>
        <v>0</v>
      </c>
      <c r="AU293" s="169">
        <f>+IF(CQ283="G",CU293,0)</f>
        <v>0</v>
      </c>
      <c r="AV293" s="173"/>
      <c r="AX293" s="228"/>
      <c r="AY293" s="229"/>
      <c r="AZ293" s="229"/>
      <c r="BA293" s="229"/>
      <c r="BB293" s="229"/>
      <c r="BC293" s="230"/>
      <c r="BE293" s="231"/>
      <c r="BF293" s="183"/>
      <c r="BG293" s="183"/>
      <c r="BH293" s="183"/>
      <c r="BI293" s="183"/>
      <c r="BJ293" s="183"/>
      <c r="BK293" s="183"/>
      <c r="BL293" s="183"/>
      <c r="BM293" s="183"/>
      <c r="BN293" s="226"/>
      <c r="BO293" s="227"/>
      <c r="BP293" s="223"/>
      <c r="BQ293" s="225"/>
      <c r="BR293" s="225"/>
      <c r="BS293" s="168"/>
      <c r="BT293" s="168"/>
      <c r="BU293" s="168"/>
      <c r="BV293" s="166"/>
      <c r="BW293" s="183">
        <f>IF(CV283=0,0,5-CV293*0.3)</f>
        <v>0</v>
      </c>
      <c r="BX293" s="169">
        <f>+IF(AY283="G",BC293,0)</f>
        <v>0</v>
      </c>
      <c r="BY293" s="184"/>
      <c r="CA293" s="185">
        <f>+SUM(F293:O293)*F283/P282+P293*P283+Q283*SUM(Q293:W293)/W282+X283*X293+Y283*Y293+Z283*Z293</f>
        <v>0</v>
      </c>
      <c r="CB293" s="232">
        <f t="shared" si="10"/>
        <v>0</v>
      </c>
      <c r="CC293" s="187"/>
      <c r="CD293" s="188">
        <f>+SUM(AB293:AL293)*AB283/AL$2+SUM(AM293:AS293)*AM283/AS$2+AT293*AT283+AU293*AU283+AV293*AV283</f>
        <v>0</v>
      </c>
      <c r="CE293" s="233">
        <f t="shared" si="11"/>
        <v>0</v>
      </c>
      <c r="CF293" s="190"/>
      <c r="CG293" s="191">
        <f>+SUM(BE293:BO293)*BE283/BO$2+SUM(BP293:BV293)*BP283/BV$2+BW293*BW283+BX293*BX283+BY293*BY283</f>
        <v>0</v>
      </c>
      <c r="CH293" s="234">
        <f t="shared" si="12"/>
        <v>0</v>
      </c>
      <c r="CI293" s="190"/>
      <c r="CJ293" s="433">
        <f>+CA293*CA284+CD293*CD284+CG293*CG284</f>
        <v>0</v>
      </c>
      <c r="CL293" s="236"/>
      <c r="CM293" s="237"/>
      <c r="CN293" s="238"/>
      <c r="CP293" s="239"/>
      <c r="CQ293" s="240"/>
      <c r="CR293" s="240"/>
      <c r="CS293" s="240"/>
      <c r="CT293" s="241"/>
      <c r="CU293" s="242">
        <f t="shared" si="21"/>
        <v>0</v>
      </c>
      <c r="CW293" s="243"/>
      <c r="CX293" s="244">
        <f>+IF(DM293=0,0,IF(5*DM293/DM283&lt;2,2,5*DM293/DM283))</f>
        <v>0</v>
      </c>
      <c r="CY293" s="202">
        <f t="shared" si="14"/>
        <v>0</v>
      </c>
      <c r="CZ293" s="245">
        <f>+CW283*CW293+CX283*CX293+CY283*CY293</f>
        <v>0</v>
      </c>
      <c r="DA293" s="204"/>
      <c r="DB293" s="243"/>
      <c r="DC293" s="244">
        <f>+IF(DN293=0,0,IF(5*DN293/DN283&lt;2,2,5*DN293/DN283))</f>
        <v>0</v>
      </c>
      <c r="DD293" s="202">
        <f t="shared" si="15"/>
        <v>0</v>
      </c>
      <c r="DE293" s="246">
        <f>+DB283*DB293+DC283*DC293+DD283*DD293</f>
        <v>0</v>
      </c>
      <c r="DF293" s="190"/>
      <c r="DG293" s="243"/>
      <c r="DH293" s="202">
        <f t="shared" si="13"/>
        <v>0</v>
      </c>
      <c r="DI293" s="202">
        <f t="shared" si="16"/>
        <v>0</v>
      </c>
      <c r="DJ293" s="246">
        <f>+DG283*DG293+DH283*DH293+DI283*DI293</f>
        <v>0</v>
      </c>
      <c r="DK293" s="209"/>
      <c r="DL293" s="247"/>
      <c r="DM293" s="248"/>
      <c r="DN293" s="248"/>
      <c r="DO293" s="249"/>
      <c r="DR293" s="250">
        <f t="shared" si="17"/>
        <v>0</v>
      </c>
      <c r="DS293" s="397"/>
      <c r="DT293" s="397"/>
      <c r="DU293" s="398"/>
      <c r="DV293" s="391"/>
      <c r="DW293" s="253">
        <f t="shared" si="18"/>
        <v>0</v>
      </c>
      <c r="DX293" s="399"/>
      <c r="DY293" s="399"/>
      <c r="DZ293" s="400"/>
      <c r="EA293" s="391"/>
      <c r="EB293" s="401">
        <f t="shared" si="19"/>
        <v>0</v>
      </c>
      <c r="EC293" s="402"/>
      <c r="ED293" s="402"/>
      <c r="EE293" s="403"/>
    </row>
    <row r="294" spans="1:135" x14ac:dyDescent="0.3">
      <c r="A294" s="20">
        <f t="shared" si="20"/>
        <v>70610</v>
      </c>
      <c r="B294" s="21"/>
      <c r="C294" s="21"/>
      <c r="D294" s="21"/>
      <c r="E294" s="458"/>
      <c r="F294" s="223"/>
      <c r="G294" s="183"/>
      <c r="H294" s="183"/>
      <c r="I294" s="183"/>
      <c r="J294" s="183"/>
      <c r="K294" s="183"/>
      <c r="L294" s="183"/>
      <c r="M294" s="183"/>
      <c r="N294" s="183"/>
      <c r="O294" s="224"/>
      <c r="P294" s="167">
        <f>+IF(DL294=0,0,IF(5*DL294/DL291&lt;2,2,5*DL294/DL283))</f>
        <v>0</v>
      </c>
      <c r="Q294" s="223"/>
      <c r="R294" s="225"/>
      <c r="S294" s="225"/>
      <c r="T294" s="168"/>
      <c r="U294" s="168"/>
      <c r="V294" s="168"/>
      <c r="W294" s="166"/>
      <c r="X294" s="183">
        <f>IF(CL283=0,0,5-CL294*0.3)</f>
        <v>0</v>
      </c>
      <c r="Y294" s="169">
        <f>+IF(CP283="M",CU294,0)</f>
        <v>0</v>
      </c>
      <c r="Z294" s="170"/>
      <c r="AB294" s="223"/>
      <c r="AC294" s="183"/>
      <c r="AD294" s="183"/>
      <c r="AE294" s="183"/>
      <c r="AF294" s="183"/>
      <c r="AG294" s="183"/>
      <c r="AH294" s="183"/>
      <c r="AI294" s="183"/>
      <c r="AJ294" s="183"/>
      <c r="AK294" s="226"/>
      <c r="AL294" s="227"/>
      <c r="AM294" s="223">
        <f>+SUM(AX294:BC294)/BC282</f>
        <v>0</v>
      </c>
      <c r="AN294" s="225"/>
      <c r="AO294" s="225"/>
      <c r="AP294" s="168"/>
      <c r="AQ294" s="168"/>
      <c r="AR294" s="168"/>
      <c r="AS294" s="166"/>
      <c r="AT294" s="183">
        <f>IF(CM283=0,0,5-CM294*0.3)</f>
        <v>0</v>
      </c>
      <c r="AU294" s="169">
        <f>+IF(CQ283="G",CU294,0)</f>
        <v>0</v>
      </c>
      <c r="AV294" s="173"/>
      <c r="AX294" s="228"/>
      <c r="AY294" s="229"/>
      <c r="AZ294" s="229"/>
      <c r="BA294" s="229"/>
      <c r="BB294" s="229"/>
      <c r="BC294" s="230"/>
      <c r="BE294" s="231"/>
      <c r="BF294" s="183"/>
      <c r="BG294" s="183"/>
      <c r="BH294" s="183"/>
      <c r="BI294" s="183"/>
      <c r="BJ294" s="183"/>
      <c r="BK294" s="183"/>
      <c r="BL294" s="183"/>
      <c r="BM294" s="183"/>
      <c r="BN294" s="226"/>
      <c r="BO294" s="227"/>
      <c r="BP294" s="223"/>
      <c r="BQ294" s="225"/>
      <c r="BR294" s="225"/>
      <c r="BS294" s="168"/>
      <c r="BT294" s="168"/>
      <c r="BU294" s="168"/>
      <c r="BV294" s="166"/>
      <c r="BW294" s="183">
        <f>IF(CV283=0,0,5-CV294*0.3)</f>
        <v>0</v>
      </c>
      <c r="BX294" s="169">
        <f>+IF(AY283="G",BC294,0)</f>
        <v>0</v>
      </c>
      <c r="BY294" s="184"/>
      <c r="CA294" s="185">
        <f>+SUM(F294:O294)*F283/P282+P294*P283+Q283*SUM(Q294:W294)/W282+X283*X294+Y283*Y294+Z283*Z294</f>
        <v>0</v>
      </c>
      <c r="CB294" s="232">
        <f t="shared" si="10"/>
        <v>0</v>
      </c>
      <c r="CC294" s="187"/>
      <c r="CD294" s="188">
        <f>+SUM(AB294:AL294)*AB283/AL$2+SUM(AM294:AS294)*AM283/AS$2+AT294*AT283+AU294*AU283+AV294*AV283</f>
        <v>0</v>
      </c>
      <c r="CE294" s="233">
        <f t="shared" si="11"/>
        <v>0</v>
      </c>
      <c r="CF294" s="190"/>
      <c r="CG294" s="191">
        <f>+SUM(BE294:BO294)*BE283/BO$2+SUM(BP294:BV294)*BP283/BV$2+BW294*BW283+BX294*BX283+BY294*BY283</f>
        <v>0</v>
      </c>
      <c r="CH294" s="234">
        <f t="shared" si="12"/>
        <v>0</v>
      </c>
      <c r="CI294" s="190"/>
      <c r="CJ294" s="433">
        <f>+CA294*CA284+CD294*CD284+CG294*CG284</f>
        <v>0</v>
      </c>
      <c r="CL294" s="236"/>
      <c r="CM294" s="237"/>
      <c r="CN294" s="238"/>
      <c r="CP294" s="434"/>
      <c r="CQ294" s="435"/>
      <c r="CR294" s="435"/>
      <c r="CS294" s="435"/>
      <c r="CT294" s="436"/>
      <c r="CU294" s="242">
        <f t="shared" si="21"/>
        <v>0</v>
      </c>
      <c r="CW294" s="243"/>
      <c r="CX294" s="244">
        <f>+IF(DM294=0,0,IF(5*DM294/DM283&lt;2,2,5*DM294/DM283))</f>
        <v>0</v>
      </c>
      <c r="CY294" s="202">
        <f t="shared" si="14"/>
        <v>0</v>
      </c>
      <c r="CZ294" s="245">
        <f>+CW283*CW294+CX283*CX294+CY283*CY294</f>
        <v>0</v>
      </c>
      <c r="DA294" s="204"/>
      <c r="DB294" s="243"/>
      <c r="DC294" s="244">
        <f>+IF(DN294=0,0,IF(5*DN294/DN283&lt;2,2,5*DN294/DN283))</f>
        <v>0</v>
      </c>
      <c r="DD294" s="202">
        <f t="shared" si="15"/>
        <v>0</v>
      </c>
      <c r="DE294" s="246">
        <f>+DB283*DB294+DC283*DC294+DD283*DD294</f>
        <v>0</v>
      </c>
      <c r="DF294" s="190"/>
      <c r="DG294" s="243"/>
      <c r="DH294" s="202">
        <f t="shared" si="13"/>
        <v>0</v>
      </c>
      <c r="DI294" s="202">
        <f t="shared" si="16"/>
        <v>0</v>
      </c>
      <c r="DJ294" s="246">
        <f>+DG283*DG294+DH283*DH294+DI283*DI294</f>
        <v>0</v>
      </c>
      <c r="DK294" s="209"/>
      <c r="DL294" s="247"/>
      <c r="DM294" s="248"/>
      <c r="DN294" s="248"/>
      <c r="DO294" s="249"/>
      <c r="DR294" s="250">
        <f t="shared" si="17"/>
        <v>0</v>
      </c>
      <c r="DS294" s="397"/>
      <c r="DT294" s="397"/>
      <c r="DU294" s="398"/>
      <c r="DV294" s="391"/>
      <c r="DW294" s="253">
        <f t="shared" si="18"/>
        <v>0</v>
      </c>
      <c r="DX294" s="399"/>
      <c r="DY294" s="399"/>
      <c r="DZ294" s="400"/>
      <c r="EA294" s="391"/>
      <c r="EB294" s="401">
        <f t="shared" si="19"/>
        <v>0</v>
      </c>
      <c r="EC294" s="402"/>
      <c r="ED294" s="402"/>
      <c r="EE294" s="403"/>
    </row>
    <row r="295" spans="1:135" x14ac:dyDescent="0.3">
      <c r="A295" s="20">
        <f t="shared" si="20"/>
        <v>70611</v>
      </c>
      <c r="B295" s="21"/>
      <c r="C295" s="21"/>
      <c r="D295" s="21"/>
      <c r="E295" s="458"/>
      <c r="F295" s="266"/>
      <c r="G295" s="268"/>
      <c r="H295" s="268"/>
      <c r="I295" s="268"/>
      <c r="J295" s="268"/>
      <c r="K295" s="268"/>
      <c r="L295" s="268"/>
      <c r="M295" s="268"/>
      <c r="N295" s="268"/>
      <c r="O295" s="224"/>
      <c r="P295" s="167">
        <f>+IF(DL295=0,0,IF(5*DL295/DL292&lt;2,2,5*DL295/DL283))</f>
        <v>0</v>
      </c>
      <c r="Q295" s="266"/>
      <c r="R295" s="269"/>
      <c r="S295" s="269"/>
      <c r="T295" s="169"/>
      <c r="U295" s="169"/>
      <c r="V295" s="169"/>
      <c r="W295" s="166"/>
      <c r="X295" s="183">
        <f>IF(CL283=0,0,5-CL295*0.3)</f>
        <v>0</v>
      </c>
      <c r="Y295" s="169">
        <f>+IF(CP283="M",CU295,0)</f>
        <v>0</v>
      </c>
      <c r="Z295" s="170"/>
      <c r="AB295" s="266"/>
      <c r="AC295" s="268"/>
      <c r="AD295" s="268"/>
      <c r="AE295" s="268"/>
      <c r="AF295" s="268"/>
      <c r="AG295" s="268"/>
      <c r="AH295" s="268"/>
      <c r="AI295" s="268"/>
      <c r="AJ295" s="268"/>
      <c r="AK295" s="226"/>
      <c r="AL295" s="227"/>
      <c r="AM295" s="223">
        <f>+SUM(AX295:BC295)/BC282</f>
        <v>0</v>
      </c>
      <c r="AN295" s="269"/>
      <c r="AO295" s="269"/>
      <c r="AP295" s="169"/>
      <c r="AQ295" s="169"/>
      <c r="AR295" s="169"/>
      <c r="AS295" s="166"/>
      <c r="AT295" s="183">
        <f>IF(CM283=0,0,5-CM295*0.3)</f>
        <v>0</v>
      </c>
      <c r="AU295" s="169">
        <f>+IF(CQ283="G",CU295,0)</f>
        <v>0</v>
      </c>
      <c r="AV295" s="173"/>
      <c r="AX295" s="228"/>
      <c r="AY295" s="229"/>
      <c r="AZ295" s="229"/>
      <c r="BA295" s="229"/>
      <c r="BB295" s="229"/>
      <c r="BC295" s="230"/>
      <c r="BE295" s="270"/>
      <c r="BF295" s="268"/>
      <c r="BG295" s="268"/>
      <c r="BH295" s="268"/>
      <c r="BI295" s="268"/>
      <c r="BJ295" s="268"/>
      <c r="BK295" s="268"/>
      <c r="BL295" s="268"/>
      <c r="BM295" s="268"/>
      <c r="BN295" s="226"/>
      <c r="BO295" s="227"/>
      <c r="BP295" s="223"/>
      <c r="BQ295" s="269"/>
      <c r="BR295" s="269"/>
      <c r="BS295" s="169"/>
      <c r="BT295" s="169"/>
      <c r="BU295" s="169"/>
      <c r="BV295" s="166"/>
      <c r="BW295" s="183">
        <f>IF(CV283=0,0,5-CV295*0.3)</f>
        <v>0</v>
      </c>
      <c r="BX295" s="169">
        <f>+IF(AY283="G",BC295,0)</f>
        <v>0</v>
      </c>
      <c r="BY295" s="184"/>
      <c r="CA295" s="185">
        <f>+SUM(F295:O295)*F283/P282+P295*P283+Q283*SUM(Q295:W295)/W282+X283*X295+Y283*Y295+Z283*Z295</f>
        <v>0</v>
      </c>
      <c r="CB295" s="232">
        <f t="shared" si="10"/>
        <v>0</v>
      </c>
      <c r="CC295" s="187"/>
      <c r="CD295" s="188">
        <f>+SUM(AB295:AL295)*AB283/AL$2+SUM(AM295:AS295)*AM283/AS$2+AT295*AT283+AU295*AU283+AV295*AV283</f>
        <v>0</v>
      </c>
      <c r="CE295" s="233">
        <f t="shared" si="11"/>
        <v>0</v>
      </c>
      <c r="CF295" s="190"/>
      <c r="CG295" s="191">
        <f>+SUM(BE295:BO295)*BE283/BO$2+SUM(BP295:BV295)*BP283/BV$2+BW295*BW283+BX295*BX283+BY295*BY283</f>
        <v>0</v>
      </c>
      <c r="CH295" s="234">
        <f t="shared" si="12"/>
        <v>0</v>
      </c>
      <c r="CI295" s="190"/>
      <c r="CJ295" s="433">
        <f>+CA295*CA284+CD295*CD284+CG295*CG284</f>
        <v>0</v>
      </c>
      <c r="CL295" s="236"/>
      <c r="CM295" s="237"/>
      <c r="CN295" s="238"/>
      <c r="CP295" s="434"/>
      <c r="CQ295" s="435"/>
      <c r="CR295" s="435"/>
      <c r="CS295" s="435"/>
      <c r="CT295" s="436"/>
      <c r="CU295" s="242">
        <f t="shared" si="21"/>
        <v>0</v>
      </c>
      <c r="CW295" s="243"/>
      <c r="CX295" s="244">
        <f>+IF(DM295=0,0,IF(5*DM295/DM283&lt;2,2,5*DM295/DM283))</f>
        <v>0</v>
      </c>
      <c r="CY295" s="202">
        <f t="shared" si="14"/>
        <v>0</v>
      </c>
      <c r="CZ295" s="245">
        <f>+CW283*CW295+CX283*CX295+CY283*CY295</f>
        <v>0</v>
      </c>
      <c r="DA295" s="204"/>
      <c r="DB295" s="243"/>
      <c r="DC295" s="244">
        <f>+IF(DN295=0,0,IF(5*DN295/DN283&lt;2,2,5*DN295/DN283))</f>
        <v>0</v>
      </c>
      <c r="DD295" s="202">
        <f t="shared" si="15"/>
        <v>0</v>
      </c>
      <c r="DE295" s="246">
        <f>+DB283*DB295+DC283*DC295+DD283*DD295</f>
        <v>0</v>
      </c>
      <c r="DF295" s="190"/>
      <c r="DG295" s="243"/>
      <c r="DH295" s="202">
        <f t="shared" si="13"/>
        <v>0</v>
      </c>
      <c r="DI295" s="202">
        <f t="shared" si="16"/>
        <v>0</v>
      </c>
      <c r="DJ295" s="246">
        <f>+DG283*DG295+DH283*DH295+DI283*DI295</f>
        <v>0</v>
      </c>
      <c r="DK295" s="209"/>
      <c r="DL295" s="247"/>
      <c r="DM295" s="248"/>
      <c r="DN295" s="248"/>
      <c r="DO295" s="249"/>
      <c r="DR295" s="250">
        <f t="shared" si="17"/>
        <v>0</v>
      </c>
      <c r="DS295" s="397"/>
      <c r="DT295" s="397"/>
      <c r="DU295" s="398"/>
      <c r="DV295" s="391"/>
      <c r="DW295" s="253">
        <f t="shared" si="18"/>
        <v>0</v>
      </c>
      <c r="DX295" s="399"/>
      <c r="DY295" s="399"/>
      <c r="DZ295" s="400"/>
      <c r="EA295" s="391"/>
      <c r="EB295" s="401">
        <f t="shared" si="19"/>
        <v>0</v>
      </c>
      <c r="EC295" s="402"/>
      <c r="ED295" s="402"/>
      <c r="EE295" s="403"/>
    </row>
    <row r="296" spans="1:135" x14ac:dyDescent="0.3">
      <c r="A296" s="20">
        <f t="shared" si="20"/>
        <v>70612</v>
      </c>
      <c r="B296" s="21"/>
      <c r="C296" s="21"/>
      <c r="D296" s="21"/>
      <c r="E296" s="458"/>
      <c r="F296" s="223"/>
      <c r="G296" s="183"/>
      <c r="H296" s="183"/>
      <c r="I296" s="183"/>
      <c r="J296" s="183"/>
      <c r="K296" s="183"/>
      <c r="L296" s="183"/>
      <c r="M296" s="183"/>
      <c r="N296" s="183"/>
      <c r="O296" s="224"/>
      <c r="P296" s="167">
        <f>+IF(DL296=0,0,IF(5*DL296/DL293&lt;2,2,5*DL296/DL283))</f>
        <v>0</v>
      </c>
      <c r="Q296" s="223"/>
      <c r="R296" s="225"/>
      <c r="S296" s="225"/>
      <c r="T296" s="168"/>
      <c r="U296" s="168"/>
      <c r="V296" s="168"/>
      <c r="W296" s="166"/>
      <c r="X296" s="183">
        <f>IF(CL283=0,0,5-CL296*0.3)</f>
        <v>0</v>
      </c>
      <c r="Y296" s="169">
        <f>+IF(CP283="M",CU296,0)</f>
        <v>0</v>
      </c>
      <c r="Z296" s="170"/>
      <c r="AB296" s="223"/>
      <c r="AC296" s="183"/>
      <c r="AD296" s="183"/>
      <c r="AE296" s="183"/>
      <c r="AF296" s="183"/>
      <c r="AG296" s="183"/>
      <c r="AH296" s="183"/>
      <c r="AI296" s="183"/>
      <c r="AJ296" s="183"/>
      <c r="AK296" s="226"/>
      <c r="AL296" s="227"/>
      <c r="AM296" s="223">
        <f>+SUM(AX296:BC296)/BC282</f>
        <v>0</v>
      </c>
      <c r="AN296" s="225"/>
      <c r="AO296" s="225"/>
      <c r="AP296" s="168"/>
      <c r="AQ296" s="168"/>
      <c r="AR296" s="168"/>
      <c r="AS296" s="166"/>
      <c r="AT296" s="183">
        <f>IF(CM283=0,0,5-CM296*0.3)</f>
        <v>0</v>
      </c>
      <c r="AU296" s="169">
        <f>+IF(CQ283="G",CU296,0)</f>
        <v>0</v>
      </c>
      <c r="AV296" s="173"/>
      <c r="AX296" s="228"/>
      <c r="AY296" s="229"/>
      <c r="AZ296" s="229"/>
      <c r="BA296" s="229"/>
      <c r="BB296" s="229"/>
      <c r="BC296" s="230"/>
      <c r="BE296" s="231"/>
      <c r="BF296" s="183"/>
      <c r="BG296" s="183"/>
      <c r="BH296" s="183"/>
      <c r="BI296" s="183"/>
      <c r="BJ296" s="183"/>
      <c r="BK296" s="183"/>
      <c r="BL296" s="183"/>
      <c r="BM296" s="183"/>
      <c r="BN296" s="226"/>
      <c r="BO296" s="227"/>
      <c r="BP296" s="223"/>
      <c r="BQ296" s="225"/>
      <c r="BR296" s="225"/>
      <c r="BS296" s="168"/>
      <c r="BT296" s="168"/>
      <c r="BU296" s="168"/>
      <c r="BV296" s="166"/>
      <c r="BW296" s="183">
        <f>IF(CV283=0,0,5-CV296*0.3)</f>
        <v>0</v>
      </c>
      <c r="BX296" s="169">
        <f>+IF(AY283="G",BC296,0)</f>
        <v>0</v>
      </c>
      <c r="BY296" s="184"/>
      <c r="CA296" s="185">
        <f>+SUM(F296:O296)*F283/P282+P296*P283+Q283*SUM(Q296:W296)/W282+X283*X296+Y283*Y296+Z283*Z296</f>
        <v>0</v>
      </c>
      <c r="CB296" s="232">
        <f t="shared" si="10"/>
        <v>0</v>
      </c>
      <c r="CC296" s="187"/>
      <c r="CD296" s="188">
        <f>+SUM(AB296:AL296)*AB283/AL$2+SUM(AM296:AS296)*AM283/AS$2+AT296*AT283+AU296*AU283+AV296*AV283</f>
        <v>0</v>
      </c>
      <c r="CE296" s="233">
        <f t="shared" si="11"/>
        <v>0</v>
      </c>
      <c r="CF296" s="190"/>
      <c r="CG296" s="191">
        <f>+SUM(BE296:BO296)*BE283/BO$2+SUM(BP296:BV296)*BP283/BV$2+BW296*BW283+BX296*BX283+BY296*BY283</f>
        <v>0</v>
      </c>
      <c r="CH296" s="234">
        <f t="shared" si="12"/>
        <v>0</v>
      </c>
      <c r="CI296" s="190"/>
      <c r="CJ296" s="433">
        <f>+CA296*CA284+CD296*CD284+CG296*CG284</f>
        <v>0</v>
      </c>
      <c r="CL296" s="236"/>
      <c r="CM296" s="237"/>
      <c r="CN296" s="238"/>
      <c r="CP296" s="239"/>
      <c r="CQ296" s="240"/>
      <c r="CR296" s="240"/>
      <c r="CS296" s="240"/>
      <c r="CT296" s="241"/>
      <c r="CU296" s="242">
        <f t="shared" si="21"/>
        <v>0</v>
      </c>
      <c r="CW296" s="243"/>
      <c r="CX296" s="244">
        <f>+IF(DM296=0,0,IF(5*DM296/DM283&lt;2,2,5*DM296/DM283))</f>
        <v>0</v>
      </c>
      <c r="CY296" s="202">
        <f t="shared" si="14"/>
        <v>0</v>
      </c>
      <c r="CZ296" s="245">
        <f>+CW283*CW296+CX283*CX296+CY283*CY296</f>
        <v>0</v>
      </c>
      <c r="DA296" s="204"/>
      <c r="DB296" s="243"/>
      <c r="DC296" s="244">
        <f>+IF(DN296=0,0,IF(5*DN296/DN283&lt;2,2,5*DN296/DN283))</f>
        <v>0</v>
      </c>
      <c r="DD296" s="202">
        <f t="shared" si="15"/>
        <v>0</v>
      </c>
      <c r="DE296" s="246">
        <f>+DB283*DB296+DC283*DC296+DD283*DD296</f>
        <v>0</v>
      </c>
      <c r="DF296" s="190"/>
      <c r="DG296" s="243"/>
      <c r="DH296" s="202">
        <f t="shared" si="13"/>
        <v>0</v>
      </c>
      <c r="DI296" s="202">
        <f t="shared" si="16"/>
        <v>0</v>
      </c>
      <c r="DJ296" s="246">
        <f>+DG283*DG296+DH283*DH296+DI283*DI296</f>
        <v>0</v>
      </c>
      <c r="DK296" s="209"/>
      <c r="DL296" s="247"/>
      <c r="DM296" s="248"/>
      <c r="DN296" s="248"/>
      <c r="DO296" s="249"/>
      <c r="DR296" s="250">
        <f t="shared" si="17"/>
        <v>0</v>
      </c>
      <c r="DS296" s="397"/>
      <c r="DT296" s="397"/>
      <c r="DU296" s="398"/>
      <c r="DV296" s="391"/>
      <c r="DW296" s="253">
        <f t="shared" si="18"/>
        <v>0</v>
      </c>
      <c r="DX296" s="399"/>
      <c r="DY296" s="399"/>
      <c r="DZ296" s="400"/>
      <c r="EA296" s="391"/>
      <c r="EB296" s="401">
        <f t="shared" si="19"/>
        <v>0</v>
      </c>
      <c r="EC296" s="402"/>
      <c r="ED296" s="402"/>
      <c r="EE296" s="403"/>
    </row>
    <row r="297" spans="1:135" x14ac:dyDescent="0.3">
      <c r="A297" s="20">
        <f t="shared" si="20"/>
        <v>70613</v>
      </c>
      <c r="B297" s="21"/>
      <c r="C297" s="21"/>
      <c r="D297" s="21"/>
      <c r="E297" s="458"/>
      <c r="F297" s="223"/>
      <c r="G297" s="183"/>
      <c r="H297" s="183"/>
      <c r="I297" s="183"/>
      <c r="J297" s="183"/>
      <c r="K297" s="183"/>
      <c r="L297" s="183"/>
      <c r="M297" s="183"/>
      <c r="N297" s="183"/>
      <c r="O297" s="224"/>
      <c r="P297" s="167">
        <f>+IF(DL297=0,0,IF(5*DL297/DL294&lt;2,2,5*DL297/DL283))</f>
        <v>0</v>
      </c>
      <c r="Q297" s="223"/>
      <c r="R297" s="225"/>
      <c r="S297" s="225"/>
      <c r="T297" s="168"/>
      <c r="U297" s="168"/>
      <c r="V297" s="168"/>
      <c r="W297" s="166"/>
      <c r="X297" s="183">
        <f>IF(CL283=0,0,5-CL297*0.3)</f>
        <v>0</v>
      </c>
      <c r="Y297" s="169">
        <f>+IF(CP283="M",CU297,0)</f>
        <v>0</v>
      </c>
      <c r="Z297" s="170"/>
      <c r="AB297" s="223"/>
      <c r="AC297" s="183"/>
      <c r="AD297" s="183"/>
      <c r="AE297" s="183"/>
      <c r="AF297" s="183"/>
      <c r="AG297" s="183"/>
      <c r="AH297" s="183"/>
      <c r="AI297" s="183"/>
      <c r="AJ297" s="183"/>
      <c r="AK297" s="226"/>
      <c r="AL297" s="227"/>
      <c r="AM297" s="223">
        <f>+SUM(AX297:BC297)/BC282</f>
        <v>0</v>
      </c>
      <c r="AN297" s="225"/>
      <c r="AO297" s="225"/>
      <c r="AP297" s="168"/>
      <c r="AQ297" s="168"/>
      <c r="AR297" s="168"/>
      <c r="AS297" s="166"/>
      <c r="AT297" s="183">
        <f>IF(CM283=0,0,5-CM297*0.3)</f>
        <v>0</v>
      </c>
      <c r="AU297" s="169">
        <f>+IF(CQ283="G",CU297,0)</f>
        <v>0</v>
      </c>
      <c r="AV297" s="173"/>
      <c r="AX297" s="228"/>
      <c r="AY297" s="229"/>
      <c r="AZ297" s="229"/>
      <c r="BA297" s="229"/>
      <c r="BB297" s="229"/>
      <c r="BC297" s="230"/>
      <c r="BE297" s="231"/>
      <c r="BF297" s="183"/>
      <c r="BG297" s="183"/>
      <c r="BH297" s="183"/>
      <c r="BI297" s="183"/>
      <c r="BJ297" s="183"/>
      <c r="BK297" s="183"/>
      <c r="BL297" s="183"/>
      <c r="BM297" s="183"/>
      <c r="BN297" s="226"/>
      <c r="BO297" s="227"/>
      <c r="BP297" s="223"/>
      <c r="BQ297" s="225"/>
      <c r="BR297" s="225"/>
      <c r="BS297" s="168"/>
      <c r="BT297" s="168"/>
      <c r="BU297" s="168"/>
      <c r="BV297" s="166"/>
      <c r="BW297" s="183">
        <f>IF(CV283=0,0,5-CV297*0.3)</f>
        <v>0</v>
      </c>
      <c r="BX297" s="169">
        <f>+IF(AY283="G",BC297,0)</f>
        <v>0</v>
      </c>
      <c r="BY297" s="184"/>
      <c r="CA297" s="185">
        <f>+SUM(F297:O297)*F283/P282+P297*P283+Q283*SUM(Q297:W297)/W282+X283*X297+Y283*Y297+Z283*Z297</f>
        <v>0</v>
      </c>
      <c r="CB297" s="232">
        <f t="shared" si="10"/>
        <v>0</v>
      </c>
      <c r="CC297" s="187"/>
      <c r="CD297" s="188">
        <f>+SUM(AB297:AL297)*AB283/AL$2+SUM(AM297:AS297)*AM283/AS$2+AT297*AT283+AU297*AU283+AV297*AV283</f>
        <v>0</v>
      </c>
      <c r="CE297" s="233">
        <f t="shared" si="11"/>
        <v>0</v>
      </c>
      <c r="CF297" s="190"/>
      <c r="CG297" s="191">
        <f>+SUM(BE297:BO297)*BE283/BO$2+SUM(BP297:BV297)*BP283/BV$2+BW297*BW283+BX297*BX283+BY297*BY283</f>
        <v>0</v>
      </c>
      <c r="CH297" s="234">
        <f t="shared" si="12"/>
        <v>0</v>
      </c>
      <c r="CI297" s="190"/>
      <c r="CJ297" s="433">
        <f>+CA297*CA284+CD297*CD284+CG297*CG284</f>
        <v>0</v>
      </c>
      <c r="CL297" s="236"/>
      <c r="CM297" s="237"/>
      <c r="CN297" s="238"/>
      <c r="CP297" s="239"/>
      <c r="CQ297" s="240"/>
      <c r="CR297" s="240"/>
      <c r="CS297" s="240"/>
      <c r="CT297" s="241"/>
      <c r="CU297" s="242">
        <f t="shared" si="21"/>
        <v>0</v>
      </c>
      <c r="CW297" s="243"/>
      <c r="CX297" s="244">
        <f>+IF(DM297=0,0,IF(5*DM297/DM283&lt;2,2,5*DM297/DM283))</f>
        <v>0</v>
      </c>
      <c r="CY297" s="202">
        <f t="shared" si="14"/>
        <v>0</v>
      </c>
      <c r="CZ297" s="245">
        <f>+CW283*CW297+CX283*CX297+CY283*CY297</f>
        <v>0</v>
      </c>
      <c r="DA297" s="204"/>
      <c r="DB297" s="243"/>
      <c r="DC297" s="244">
        <f>+IF(DN297=0,0,IF(5*DN297/DN283&lt;2,2,5*DN297/DN283))</f>
        <v>0</v>
      </c>
      <c r="DD297" s="202">
        <f t="shared" si="15"/>
        <v>0</v>
      </c>
      <c r="DE297" s="246">
        <f>+DB283*DB297+DC283*DC297+DD283*DD297</f>
        <v>0</v>
      </c>
      <c r="DF297" s="190"/>
      <c r="DG297" s="243"/>
      <c r="DH297" s="202">
        <f t="shared" si="13"/>
        <v>0</v>
      </c>
      <c r="DI297" s="202">
        <f t="shared" si="16"/>
        <v>0</v>
      </c>
      <c r="DJ297" s="246">
        <f>+DG283*DG297+DH283*DH297+DI283*DI297</f>
        <v>0</v>
      </c>
      <c r="DK297" s="209"/>
      <c r="DL297" s="247"/>
      <c r="DM297" s="248"/>
      <c r="DN297" s="248"/>
      <c r="DO297" s="249"/>
      <c r="DR297" s="250">
        <f t="shared" si="17"/>
        <v>0</v>
      </c>
      <c r="DS297" s="397"/>
      <c r="DT297" s="397"/>
      <c r="DU297" s="398"/>
      <c r="DV297" s="391"/>
      <c r="DW297" s="253">
        <f t="shared" si="18"/>
        <v>0</v>
      </c>
      <c r="DX297" s="399"/>
      <c r="DY297" s="399"/>
      <c r="DZ297" s="400"/>
      <c r="EA297" s="391"/>
      <c r="EB297" s="401">
        <f t="shared" si="19"/>
        <v>0</v>
      </c>
      <c r="EC297" s="402"/>
      <c r="ED297" s="402"/>
      <c r="EE297" s="403"/>
    </row>
    <row r="298" spans="1:135" x14ac:dyDescent="0.3">
      <c r="A298" s="20">
        <f t="shared" si="20"/>
        <v>70614</v>
      </c>
      <c r="B298" s="21"/>
      <c r="C298" s="21"/>
      <c r="D298" s="21"/>
      <c r="E298" s="458"/>
      <c r="F298" s="223"/>
      <c r="G298" s="183"/>
      <c r="H298" s="183"/>
      <c r="I298" s="183"/>
      <c r="J298" s="183"/>
      <c r="K298" s="183"/>
      <c r="L298" s="183"/>
      <c r="M298" s="183"/>
      <c r="N298" s="183"/>
      <c r="O298" s="224"/>
      <c r="P298" s="167">
        <f>+IF(DL298=0,0,IF(5*DL298/DL295&lt;2,2,5*DL298/DL283))</f>
        <v>0</v>
      </c>
      <c r="Q298" s="223"/>
      <c r="R298" s="225"/>
      <c r="S298" s="225"/>
      <c r="T298" s="168"/>
      <c r="U298" s="168"/>
      <c r="V298" s="168"/>
      <c r="W298" s="166"/>
      <c r="X298" s="183">
        <f>IF(CL283=0,0,5-CL298*0.3)</f>
        <v>0</v>
      </c>
      <c r="Y298" s="169">
        <f>+IF(CP283="M",CU298,0)</f>
        <v>0</v>
      </c>
      <c r="Z298" s="170"/>
      <c r="AB298" s="223"/>
      <c r="AC298" s="183"/>
      <c r="AD298" s="183"/>
      <c r="AE298" s="183"/>
      <c r="AF298" s="183"/>
      <c r="AG298" s="183"/>
      <c r="AH298" s="183"/>
      <c r="AI298" s="183"/>
      <c r="AJ298" s="183"/>
      <c r="AK298" s="226"/>
      <c r="AL298" s="227"/>
      <c r="AM298" s="223">
        <f>+SUM(AX298:BC298)/BC282</f>
        <v>0</v>
      </c>
      <c r="AN298" s="225"/>
      <c r="AO298" s="225"/>
      <c r="AP298" s="168"/>
      <c r="AQ298" s="168"/>
      <c r="AR298" s="168"/>
      <c r="AS298" s="166"/>
      <c r="AT298" s="183">
        <f>IF(CM283=0,0,5-CM298*0.3)</f>
        <v>0</v>
      </c>
      <c r="AU298" s="169">
        <f>+IF(CQ283="G",CU298,0)</f>
        <v>0</v>
      </c>
      <c r="AV298" s="173"/>
      <c r="AX298" s="228"/>
      <c r="AY298" s="229"/>
      <c r="AZ298" s="229"/>
      <c r="BA298" s="229"/>
      <c r="BB298" s="229"/>
      <c r="BC298" s="230"/>
      <c r="BE298" s="231"/>
      <c r="BF298" s="183"/>
      <c r="BG298" s="183"/>
      <c r="BH298" s="183"/>
      <c r="BI298" s="183"/>
      <c r="BJ298" s="183"/>
      <c r="BK298" s="183"/>
      <c r="BL298" s="183"/>
      <c r="BM298" s="183"/>
      <c r="BN298" s="226"/>
      <c r="BO298" s="227"/>
      <c r="BP298" s="223"/>
      <c r="BQ298" s="225"/>
      <c r="BR298" s="225"/>
      <c r="BS298" s="168"/>
      <c r="BT298" s="168"/>
      <c r="BU298" s="168"/>
      <c r="BV298" s="166"/>
      <c r="BW298" s="183">
        <f>IF(CV283=0,0,5-CV298*0.3)</f>
        <v>0</v>
      </c>
      <c r="BX298" s="169">
        <f>+IF(AY283="G",BC298,0)</f>
        <v>0</v>
      </c>
      <c r="BY298" s="184"/>
      <c r="CA298" s="185">
        <f>+SUM(F298:O298)*F283/P282+P298*P283+Q283*SUM(Q298:W298)/W282+X283*X298+Y283*Y298+Z283*Z298</f>
        <v>0</v>
      </c>
      <c r="CB298" s="232">
        <f t="shared" si="10"/>
        <v>0</v>
      </c>
      <c r="CC298" s="187"/>
      <c r="CD298" s="188">
        <f>+SUM(AB298:AL298)*AB283/AL$2+SUM(AM298:AS298)*AM283/AS$2+AT298*AT283+AU298*AU283+AV298*AV283</f>
        <v>0</v>
      </c>
      <c r="CE298" s="233">
        <f t="shared" si="11"/>
        <v>0</v>
      </c>
      <c r="CF298" s="190"/>
      <c r="CG298" s="191">
        <f>+SUM(BE298:BO298)*BE283/BO$2+SUM(BP298:BV298)*BP283/BV$2+BW298*BW283+BX298*BX283+BY298*BY283</f>
        <v>0</v>
      </c>
      <c r="CH298" s="234">
        <f t="shared" si="12"/>
        <v>0</v>
      </c>
      <c r="CI298" s="190"/>
      <c r="CJ298" s="433">
        <f>+CA298*CA284+CD298*CD284+CG298*CG284</f>
        <v>0</v>
      </c>
      <c r="CL298" s="236"/>
      <c r="CM298" s="237"/>
      <c r="CN298" s="238"/>
      <c r="CP298" s="239"/>
      <c r="CQ298" s="240"/>
      <c r="CR298" s="240"/>
      <c r="CS298" s="240"/>
      <c r="CT298" s="241"/>
      <c r="CU298" s="242">
        <f t="shared" si="21"/>
        <v>0</v>
      </c>
      <c r="CW298" s="243"/>
      <c r="CX298" s="244">
        <f>+IF(DM298=0,0,IF(5*DM298/DM283&lt;2,2,5*DM298/DM283))</f>
        <v>0</v>
      </c>
      <c r="CY298" s="202">
        <f t="shared" si="14"/>
        <v>0</v>
      </c>
      <c r="CZ298" s="245">
        <f>+CW283*CW298+CX283*CX298+CY283*CY298</f>
        <v>0</v>
      </c>
      <c r="DA298" s="204"/>
      <c r="DB298" s="243"/>
      <c r="DC298" s="244">
        <f>+IF(DN298=0,0,IF(5*DN298/DN283&lt;2,2,5*DN298/DN283))</f>
        <v>0</v>
      </c>
      <c r="DD298" s="202">
        <f t="shared" si="15"/>
        <v>0</v>
      </c>
      <c r="DE298" s="246">
        <f>+DB283*DB298+DC283*DC298+DD283*DD298</f>
        <v>0</v>
      </c>
      <c r="DF298" s="190"/>
      <c r="DG298" s="243"/>
      <c r="DH298" s="202">
        <f t="shared" si="13"/>
        <v>0</v>
      </c>
      <c r="DI298" s="202">
        <f t="shared" si="16"/>
        <v>0</v>
      </c>
      <c r="DJ298" s="246">
        <f>+DG283*DG298+DH283*DH298+DI283*DI298</f>
        <v>0</v>
      </c>
      <c r="DK298" s="209"/>
      <c r="DL298" s="247"/>
      <c r="DM298" s="248"/>
      <c r="DN298" s="248"/>
      <c r="DO298" s="249"/>
      <c r="DR298" s="250">
        <f t="shared" si="17"/>
        <v>0</v>
      </c>
      <c r="DS298" s="397"/>
      <c r="DT298" s="397"/>
      <c r="DU298" s="398"/>
      <c r="DV298" s="391"/>
      <c r="DW298" s="253">
        <f t="shared" si="18"/>
        <v>0</v>
      </c>
      <c r="DX298" s="399"/>
      <c r="DY298" s="399"/>
      <c r="DZ298" s="400"/>
      <c r="EA298" s="391"/>
      <c r="EB298" s="401">
        <f t="shared" si="19"/>
        <v>0</v>
      </c>
      <c r="EC298" s="402"/>
      <c r="ED298" s="402"/>
      <c r="EE298" s="403"/>
    </row>
    <row r="299" spans="1:135" x14ac:dyDescent="0.3">
      <c r="A299" s="20">
        <f t="shared" si="20"/>
        <v>70615</v>
      </c>
      <c r="B299" s="21"/>
      <c r="C299" s="21"/>
      <c r="D299" s="21"/>
      <c r="E299" s="458"/>
      <c r="F299" s="223"/>
      <c r="G299" s="183"/>
      <c r="H299" s="183"/>
      <c r="I299" s="183"/>
      <c r="J299" s="183"/>
      <c r="K299" s="183"/>
      <c r="L299" s="183"/>
      <c r="M299" s="183"/>
      <c r="N299" s="183"/>
      <c r="O299" s="224"/>
      <c r="P299" s="167">
        <f>+IF(DL299=0,0,IF(5*DL299/DL296&lt;2,2,5*DL299/DL283))</f>
        <v>0</v>
      </c>
      <c r="Q299" s="223"/>
      <c r="R299" s="225"/>
      <c r="S299" s="225"/>
      <c r="T299" s="168"/>
      <c r="U299" s="168"/>
      <c r="V299" s="168"/>
      <c r="W299" s="166"/>
      <c r="X299" s="183">
        <f>IF(CL283=0,0,5-CL299*0.3)</f>
        <v>0</v>
      </c>
      <c r="Y299" s="169">
        <f>+IF(CP283="M",CU299,0)</f>
        <v>0</v>
      </c>
      <c r="Z299" s="170"/>
      <c r="AB299" s="223"/>
      <c r="AC299" s="183"/>
      <c r="AD299" s="183"/>
      <c r="AE299" s="183"/>
      <c r="AF299" s="183"/>
      <c r="AG299" s="183"/>
      <c r="AH299" s="183"/>
      <c r="AI299" s="183"/>
      <c r="AJ299" s="183"/>
      <c r="AK299" s="226"/>
      <c r="AL299" s="227"/>
      <c r="AM299" s="223">
        <f>+SUM(AX299:BC299)/BC282</f>
        <v>0</v>
      </c>
      <c r="AN299" s="225"/>
      <c r="AO299" s="225"/>
      <c r="AP299" s="168"/>
      <c r="AQ299" s="168"/>
      <c r="AR299" s="168"/>
      <c r="AS299" s="166"/>
      <c r="AT299" s="183">
        <f>IF(CM283=0,0,5-CM299*0.3)</f>
        <v>0</v>
      </c>
      <c r="AU299" s="169">
        <f>+IF(CQ283="G",CU299,0)</f>
        <v>0</v>
      </c>
      <c r="AV299" s="173"/>
      <c r="AX299" s="228"/>
      <c r="AY299" s="229"/>
      <c r="AZ299" s="229"/>
      <c r="BA299" s="229"/>
      <c r="BB299" s="229"/>
      <c r="BC299" s="230"/>
      <c r="BE299" s="231"/>
      <c r="BF299" s="183"/>
      <c r="BG299" s="183"/>
      <c r="BH299" s="183"/>
      <c r="BI299" s="183"/>
      <c r="BJ299" s="183"/>
      <c r="BK299" s="183"/>
      <c r="BL299" s="183"/>
      <c r="BM299" s="183"/>
      <c r="BN299" s="226"/>
      <c r="BO299" s="227"/>
      <c r="BP299" s="223"/>
      <c r="BQ299" s="225"/>
      <c r="BR299" s="225"/>
      <c r="BS299" s="168"/>
      <c r="BT299" s="168"/>
      <c r="BU299" s="168"/>
      <c r="BV299" s="166"/>
      <c r="BW299" s="183">
        <f>IF(CV283=0,0,5-CV299*0.3)</f>
        <v>0</v>
      </c>
      <c r="BX299" s="169">
        <f>+IF(AY283="G",BC299,0)</f>
        <v>0</v>
      </c>
      <c r="BY299" s="184"/>
      <c r="CA299" s="185">
        <f>+SUM(F299:O299)*F283/P282+P299*P283+Q283*SUM(Q299:W299)/W282+X283*X299+Y283*Y299+Z283*Z299</f>
        <v>0</v>
      </c>
      <c r="CB299" s="232">
        <f t="shared" si="10"/>
        <v>0</v>
      </c>
      <c r="CC299" s="187"/>
      <c r="CD299" s="188">
        <f>+SUM(AB299:AL299)*AB283/AL$2+SUM(AM299:AS299)*AM283/AS$2+AT299*AT283+AU299*AU283+AV299*AV283</f>
        <v>0</v>
      </c>
      <c r="CE299" s="233">
        <f t="shared" si="11"/>
        <v>0</v>
      </c>
      <c r="CF299" s="190"/>
      <c r="CG299" s="191">
        <f>+SUM(BE299:BO299)*BE283/BO$2+SUM(BP299:BV299)*BP283/BV$2+BW299*BW283+BX299*BX283+BY299*BY283</f>
        <v>0</v>
      </c>
      <c r="CH299" s="234">
        <f t="shared" si="12"/>
        <v>0</v>
      </c>
      <c r="CI299" s="190"/>
      <c r="CJ299" s="433">
        <f>+CA299*CA284+CD299*CD284+CG299*CG284</f>
        <v>0</v>
      </c>
      <c r="CL299" s="236"/>
      <c r="CM299" s="237"/>
      <c r="CN299" s="238"/>
      <c r="CP299" s="434"/>
      <c r="CQ299" s="435"/>
      <c r="CR299" s="435"/>
      <c r="CS299" s="435"/>
      <c r="CT299" s="436"/>
      <c r="CU299" s="242">
        <f t="shared" si="21"/>
        <v>0</v>
      </c>
      <c r="CW299" s="243"/>
      <c r="CX299" s="244">
        <f>+IF(DM299=0,0,IF(5*DM299/DM283&lt;2,2,5*DM299/DM283))</f>
        <v>0</v>
      </c>
      <c r="CY299" s="202">
        <f t="shared" si="14"/>
        <v>0</v>
      </c>
      <c r="CZ299" s="245">
        <f>+CW283*CW299+CX283*CX299+CY283*CY299</f>
        <v>0</v>
      </c>
      <c r="DA299" s="204"/>
      <c r="DB299" s="243"/>
      <c r="DC299" s="244">
        <f>+IF(DN299=0,0,IF(5*DN299/DN283&lt;2,2,5*DN299/DN283))</f>
        <v>0</v>
      </c>
      <c r="DD299" s="202">
        <f t="shared" si="15"/>
        <v>0</v>
      </c>
      <c r="DE299" s="246">
        <f>+DB283*DB299+DC283*DC299+DD283*DD299</f>
        <v>0</v>
      </c>
      <c r="DF299" s="190"/>
      <c r="DG299" s="243"/>
      <c r="DH299" s="202">
        <f t="shared" si="13"/>
        <v>0</v>
      </c>
      <c r="DI299" s="202">
        <f t="shared" si="16"/>
        <v>0</v>
      </c>
      <c r="DJ299" s="246">
        <f>+DG283*DG299+DH283*DH299+DI283*DI299</f>
        <v>0</v>
      </c>
      <c r="DK299" s="209"/>
      <c r="DL299" s="247"/>
      <c r="DM299" s="248"/>
      <c r="DN299" s="248"/>
      <c r="DO299" s="249"/>
      <c r="DR299" s="250">
        <f t="shared" si="17"/>
        <v>0</v>
      </c>
      <c r="DS299" s="397"/>
      <c r="DT299" s="397"/>
      <c r="DU299" s="398"/>
      <c r="DV299" s="391"/>
      <c r="DW299" s="253">
        <f t="shared" si="18"/>
        <v>0</v>
      </c>
      <c r="DX299" s="399"/>
      <c r="DY299" s="399"/>
      <c r="DZ299" s="400"/>
      <c r="EA299" s="391"/>
      <c r="EB299" s="401">
        <f t="shared" si="19"/>
        <v>0</v>
      </c>
      <c r="EC299" s="402"/>
      <c r="ED299" s="402"/>
      <c r="EE299" s="403"/>
    </row>
    <row r="300" spans="1:135" x14ac:dyDescent="0.3">
      <c r="A300" s="20">
        <f t="shared" si="20"/>
        <v>70616</v>
      </c>
      <c r="B300" s="21"/>
      <c r="C300" s="21"/>
      <c r="D300" s="21"/>
      <c r="E300" s="458"/>
      <c r="F300" s="223"/>
      <c r="G300" s="183"/>
      <c r="H300" s="183"/>
      <c r="I300" s="183"/>
      <c r="J300" s="183"/>
      <c r="K300" s="183"/>
      <c r="L300" s="183"/>
      <c r="M300" s="183"/>
      <c r="N300" s="183"/>
      <c r="O300" s="224"/>
      <c r="P300" s="167">
        <f>+IF(DL300=0,0,IF(5*DL300/DL297&lt;2,2,5*DL300/DL283))</f>
        <v>0</v>
      </c>
      <c r="Q300" s="223"/>
      <c r="R300" s="225"/>
      <c r="S300" s="225"/>
      <c r="T300" s="168"/>
      <c r="U300" s="168"/>
      <c r="V300" s="168"/>
      <c r="W300" s="166"/>
      <c r="X300" s="183">
        <f>IF(CL283=0,0,5-CL300*0.3)</f>
        <v>0</v>
      </c>
      <c r="Y300" s="169">
        <f>+IF(CP283="M",CU300,0)</f>
        <v>0</v>
      </c>
      <c r="Z300" s="170"/>
      <c r="AB300" s="223"/>
      <c r="AC300" s="183"/>
      <c r="AD300" s="183"/>
      <c r="AE300" s="183"/>
      <c r="AF300" s="183"/>
      <c r="AG300" s="183"/>
      <c r="AH300" s="183"/>
      <c r="AI300" s="183"/>
      <c r="AJ300" s="183"/>
      <c r="AK300" s="226"/>
      <c r="AL300" s="227"/>
      <c r="AM300" s="223">
        <f>+SUM(AX300:BC300)/BC282</f>
        <v>0</v>
      </c>
      <c r="AN300" s="225"/>
      <c r="AO300" s="225"/>
      <c r="AP300" s="168"/>
      <c r="AQ300" s="168"/>
      <c r="AR300" s="168"/>
      <c r="AS300" s="166"/>
      <c r="AT300" s="183">
        <f>IF(CM283=0,0,5-CM300*0.3)</f>
        <v>0</v>
      </c>
      <c r="AU300" s="169">
        <f>+IF(CQ283="G",CU300,0)</f>
        <v>0</v>
      </c>
      <c r="AV300" s="173"/>
      <c r="AX300" s="228"/>
      <c r="AY300" s="229"/>
      <c r="AZ300" s="229"/>
      <c r="BA300" s="229"/>
      <c r="BB300" s="229"/>
      <c r="BC300" s="230"/>
      <c r="BE300" s="231"/>
      <c r="BF300" s="183"/>
      <c r="BG300" s="183"/>
      <c r="BH300" s="183"/>
      <c r="BI300" s="183"/>
      <c r="BJ300" s="183"/>
      <c r="BK300" s="183"/>
      <c r="BL300" s="183"/>
      <c r="BM300" s="183"/>
      <c r="BN300" s="226"/>
      <c r="BO300" s="227"/>
      <c r="BP300" s="223"/>
      <c r="BQ300" s="225"/>
      <c r="BR300" s="225"/>
      <c r="BS300" s="168"/>
      <c r="BT300" s="168"/>
      <c r="BU300" s="168"/>
      <c r="BV300" s="166"/>
      <c r="BW300" s="183">
        <f>IF(CV283=0,0,5-CV300*0.3)</f>
        <v>0</v>
      </c>
      <c r="BX300" s="169">
        <f>+IF(AY283="G",BC300,0)</f>
        <v>0</v>
      </c>
      <c r="BY300" s="184"/>
      <c r="CA300" s="185">
        <f>+SUM(F300:O300)*F283/P282+P300*P283+Q283*SUM(Q300:W300)/W282+X283*X300+Y283*Y300+Z283*Z300</f>
        <v>0</v>
      </c>
      <c r="CB300" s="232">
        <f t="shared" si="10"/>
        <v>0</v>
      </c>
      <c r="CC300" s="187"/>
      <c r="CD300" s="188">
        <f>+SUM(AB300:AL300)*AB283/AL$2+SUM(AM300:AS300)*AM283/AS$2+AT300*AT283+AU300*AU283+AV300*AV283</f>
        <v>0</v>
      </c>
      <c r="CE300" s="233">
        <f t="shared" si="11"/>
        <v>0</v>
      </c>
      <c r="CF300" s="190"/>
      <c r="CG300" s="191">
        <f>+SUM(BE300:BO300)*BE283/BO$2+SUM(BP300:BV300)*BP283/BV$2+BW300*BW283+BX300*BX283+BY300*BY283</f>
        <v>0</v>
      </c>
      <c r="CH300" s="234">
        <f t="shared" si="12"/>
        <v>0</v>
      </c>
      <c r="CI300" s="190"/>
      <c r="CJ300" s="433">
        <f>+CA300*CA284+CD300*CD284+CG300*CG284</f>
        <v>0</v>
      </c>
      <c r="CL300" s="236"/>
      <c r="CM300" s="237"/>
      <c r="CN300" s="238"/>
      <c r="CP300" s="239"/>
      <c r="CQ300" s="240"/>
      <c r="CR300" s="240"/>
      <c r="CS300" s="240"/>
      <c r="CT300" s="241"/>
      <c r="CU300" s="242">
        <f t="shared" si="21"/>
        <v>0</v>
      </c>
      <c r="CW300" s="243"/>
      <c r="CX300" s="244">
        <f>+IF(DM300=0,0,IF(5*DM300/DM283&lt;2,2,5*DM300/DM283))</f>
        <v>0</v>
      </c>
      <c r="CY300" s="202">
        <f t="shared" si="14"/>
        <v>0</v>
      </c>
      <c r="CZ300" s="245">
        <f>+CW283*CW300+CX283*CX300+CY283*CY300</f>
        <v>0</v>
      </c>
      <c r="DA300" s="204"/>
      <c r="DB300" s="243"/>
      <c r="DC300" s="244">
        <f>+IF(DN300=0,0,IF(5*DN300/DN283&lt;2,2,5*DN300/DN283))</f>
        <v>0</v>
      </c>
      <c r="DD300" s="202">
        <f t="shared" si="15"/>
        <v>0</v>
      </c>
      <c r="DE300" s="246">
        <f>+DB283*DB300+DC283*DC300+DD283*DD300</f>
        <v>0</v>
      </c>
      <c r="DF300" s="190"/>
      <c r="DG300" s="243"/>
      <c r="DH300" s="202">
        <f t="shared" si="13"/>
        <v>0</v>
      </c>
      <c r="DI300" s="202">
        <f t="shared" si="16"/>
        <v>0</v>
      </c>
      <c r="DJ300" s="246">
        <f>+DG283*DG300+DH283*DH300+DI283*DI300</f>
        <v>0</v>
      </c>
      <c r="DK300" s="209"/>
      <c r="DL300" s="247"/>
      <c r="DM300" s="248"/>
      <c r="DN300" s="248"/>
      <c r="DO300" s="249"/>
      <c r="DR300" s="250">
        <f t="shared" si="17"/>
        <v>0</v>
      </c>
      <c r="DS300" s="397"/>
      <c r="DT300" s="397"/>
      <c r="DU300" s="398"/>
      <c r="DV300" s="391"/>
      <c r="DW300" s="253">
        <f t="shared" si="18"/>
        <v>0</v>
      </c>
      <c r="DX300" s="399"/>
      <c r="DY300" s="399"/>
      <c r="DZ300" s="400"/>
      <c r="EA300" s="391"/>
      <c r="EB300" s="401">
        <f t="shared" si="19"/>
        <v>0</v>
      </c>
      <c r="EC300" s="402"/>
      <c r="ED300" s="402"/>
      <c r="EE300" s="403"/>
    </row>
    <row r="301" spans="1:135" x14ac:dyDescent="0.3">
      <c r="A301" s="20">
        <f t="shared" si="20"/>
        <v>70617</v>
      </c>
      <c r="B301" s="21"/>
      <c r="C301" s="21"/>
      <c r="D301" s="21"/>
      <c r="E301" s="458"/>
      <c r="F301" s="223"/>
      <c r="G301" s="183"/>
      <c r="H301" s="183"/>
      <c r="I301" s="183"/>
      <c r="J301" s="183"/>
      <c r="K301" s="183"/>
      <c r="L301" s="183"/>
      <c r="M301" s="183"/>
      <c r="N301" s="183"/>
      <c r="O301" s="224"/>
      <c r="P301" s="167">
        <f>+IF(DL301=0,0,IF(5*DL301/DL298&lt;2,2,5*DL301/DL283))</f>
        <v>0</v>
      </c>
      <c r="Q301" s="223"/>
      <c r="R301" s="225"/>
      <c r="S301" s="225"/>
      <c r="T301" s="168"/>
      <c r="U301" s="168"/>
      <c r="V301" s="168"/>
      <c r="W301" s="166"/>
      <c r="X301" s="183">
        <f>IF(CL283=0,0,5-CL301*0.3)</f>
        <v>0</v>
      </c>
      <c r="Y301" s="169">
        <f>+IF(CP283="M",CU301,0)</f>
        <v>0</v>
      </c>
      <c r="Z301" s="170"/>
      <c r="AB301" s="223"/>
      <c r="AC301" s="183"/>
      <c r="AD301" s="183"/>
      <c r="AE301" s="183"/>
      <c r="AF301" s="183"/>
      <c r="AG301" s="183"/>
      <c r="AH301" s="183"/>
      <c r="AI301" s="183"/>
      <c r="AJ301" s="183"/>
      <c r="AK301" s="226"/>
      <c r="AL301" s="227"/>
      <c r="AM301" s="223">
        <f>+SUM(AX301:BC301)/BC282</f>
        <v>0</v>
      </c>
      <c r="AN301" s="225"/>
      <c r="AO301" s="225"/>
      <c r="AP301" s="168"/>
      <c r="AQ301" s="168"/>
      <c r="AR301" s="168"/>
      <c r="AS301" s="166"/>
      <c r="AT301" s="183">
        <f>IF(CM283=0,0,5-CM301*0.3)</f>
        <v>0</v>
      </c>
      <c r="AU301" s="169">
        <f>+IF(CQ283="G",CU301,0)</f>
        <v>0</v>
      </c>
      <c r="AV301" s="173"/>
      <c r="AX301" s="228"/>
      <c r="AY301" s="229"/>
      <c r="AZ301" s="229"/>
      <c r="BA301" s="229"/>
      <c r="BB301" s="229"/>
      <c r="BC301" s="230"/>
      <c r="BE301" s="231"/>
      <c r="BF301" s="183"/>
      <c r="BG301" s="183"/>
      <c r="BH301" s="183"/>
      <c r="BI301" s="183"/>
      <c r="BJ301" s="183"/>
      <c r="BK301" s="183"/>
      <c r="BL301" s="183"/>
      <c r="BM301" s="183"/>
      <c r="BN301" s="226"/>
      <c r="BO301" s="227"/>
      <c r="BP301" s="223"/>
      <c r="BQ301" s="225"/>
      <c r="BR301" s="225"/>
      <c r="BS301" s="168"/>
      <c r="BT301" s="168"/>
      <c r="BU301" s="168"/>
      <c r="BV301" s="166"/>
      <c r="BW301" s="183">
        <f>IF(CV283=0,0,5-CV301*0.3)</f>
        <v>0</v>
      </c>
      <c r="BX301" s="169">
        <f>+IF(AY283="G",BC301,0)</f>
        <v>0</v>
      </c>
      <c r="BY301" s="184"/>
      <c r="CA301" s="185">
        <f>+SUM(F301:O301)*F283/P282+P301*P283+Q283*SUM(Q301:W301)/W282+X283*X301+Y283*Y301+Z283*Z301</f>
        <v>0</v>
      </c>
      <c r="CB301" s="232">
        <f t="shared" si="10"/>
        <v>0</v>
      </c>
      <c r="CC301" s="187"/>
      <c r="CD301" s="188">
        <f>+SUM(AB301:AL301)*AB283/AL$2+SUM(AM301:AS301)*AM283/AS$2+AT301*AT283+AU301*AU283+AV301*AV283</f>
        <v>0</v>
      </c>
      <c r="CE301" s="233">
        <f t="shared" si="11"/>
        <v>0</v>
      </c>
      <c r="CF301" s="190"/>
      <c r="CG301" s="191">
        <f>+SUM(BE301:BO301)*BE283/BO$2+SUM(BP301:BV301)*BP283/BV$2+BW301*BW283+BX301*BX283+BY301*BY283</f>
        <v>0</v>
      </c>
      <c r="CH301" s="234">
        <f t="shared" si="12"/>
        <v>0</v>
      </c>
      <c r="CI301" s="190"/>
      <c r="CJ301" s="433">
        <f>+CA301*CA284+CD301*CD284+CG301*CG284</f>
        <v>0</v>
      </c>
      <c r="CL301" s="236"/>
      <c r="CM301" s="237"/>
      <c r="CN301" s="238"/>
      <c r="CP301" s="239"/>
      <c r="CQ301" s="240"/>
      <c r="CR301" s="240"/>
      <c r="CS301" s="240"/>
      <c r="CT301" s="241"/>
      <c r="CU301" s="242">
        <f t="shared" si="21"/>
        <v>0</v>
      </c>
      <c r="CW301" s="243"/>
      <c r="CX301" s="244">
        <f>+IF(DM301=0,0,IF(5*DM301/DM283&lt;2,2,5*DM301/DM283))</f>
        <v>0</v>
      </c>
      <c r="CY301" s="202">
        <f t="shared" si="14"/>
        <v>0</v>
      </c>
      <c r="CZ301" s="245">
        <f>+CW283*CW301+CX283*CX301+CY283*CY301</f>
        <v>0</v>
      </c>
      <c r="DA301" s="204"/>
      <c r="DB301" s="243"/>
      <c r="DC301" s="244">
        <f>+IF(DN301=0,0,IF(5*DN301/DN283&lt;2,2,5*DN301/DN283))</f>
        <v>0</v>
      </c>
      <c r="DD301" s="202">
        <f t="shared" si="15"/>
        <v>0</v>
      </c>
      <c r="DE301" s="246">
        <f>+DB283*DB301+DC283*DC301+DD283*DD301</f>
        <v>0</v>
      </c>
      <c r="DF301" s="190"/>
      <c r="DG301" s="243"/>
      <c r="DH301" s="202">
        <f t="shared" si="13"/>
        <v>0</v>
      </c>
      <c r="DI301" s="202">
        <f t="shared" si="16"/>
        <v>0</v>
      </c>
      <c r="DJ301" s="246">
        <f>+DG283*DG301+DH283*DH301+DI283*DI301</f>
        <v>0</v>
      </c>
      <c r="DK301" s="209"/>
      <c r="DL301" s="247"/>
      <c r="DM301" s="248"/>
      <c r="DN301" s="248"/>
      <c r="DO301" s="249"/>
      <c r="DR301" s="250">
        <f t="shared" si="17"/>
        <v>0</v>
      </c>
      <c r="DS301" s="397"/>
      <c r="DT301" s="397"/>
      <c r="DU301" s="398"/>
      <c r="DV301" s="391"/>
      <c r="DW301" s="253">
        <f t="shared" si="18"/>
        <v>0</v>
      </c>
      <c r="DX301" s="399"/>
      <c r="DY301" s="399"/>
      <c r="DZ301" s="400"/>
      <c r="EA301" s="391"/>
      <c r="EB301" s="401">
        <f t="shared" si="19"/>
        <v>0</v>
      </c>
      <c r="EC301" s="402"/>
      <c r="ED301" s="402"/>
      <c r="EE301" s="403"/>
    </row>
    <row r="302" spans="1:135" x14ac:dyDescent="0.3">
      <c r="A302" s="20">
        <f t="shared" si="20"/>
        <v>70618</v>
      </c>
      <c r="B302" s="21"/>
      <c r="C302" s="21"/>
      <c r="D302" s="21"/>
      <c r="E302" s="458"/>
      <c r="F302" s="223"/>
      <c r="G302" s="183"/>
      <c r="H302" s="183"/>
      <c r="I302" s="183"/>
      <c r="J302" s="183"/>
      <c r="K302" s="183"/>
      <c r="L302" s="183"/>
      <c r="M302" s="183"/>
      <c r="N302" s="183"/>
      <c r="O302" s="224"/>
      <c r="P302" s="167">
        <f>+IF(DL302=0,0,IF(5*DL302/DL299&lt;2,2,5*DL302/DL283))</f>
        <v>0</v>
      </c>
      <c r="Q302" s="223"/>
      <c r="R302" s="225"/>
      <c r="S302" s="225"/>
      <c r="T302" s="168"/>
      <c r="U302" s="168"/>
      <c r="V302" s="168"/>
      <c r="W302" s="166"/>
      <c r="X302" s="183">
        <f>IF(CL283=0,0,5-CL302*0.3)</f>
        <v>0</v>
      </c>
      <c r="Y302" s="169">
        <f>+IF(CP283="M",CU302,0)</f>
        <v>0</v>
      </c>
      <c r="Z302" s="170"/>
      <c r="AB302" s="223"/>
      <c r="AC302" s="183"/>
      <c r="AD302" s="183"/>
      <c r="AE302" s="183"/>
      <c r="AF302" s="183"/>
      <c r="AG302" s="183"/>
      <c r="AH302" s="183"/>
      <c r="AI302" s="183"/>
      <c r="AJ302" s="183"/>
      <c r="AK302" s="226"/>
      <c r="AL302" s="227"/>
      <c r="AM302" s="223">
        <f>+SUM(AX302:BC302)/BC282</f>
        <v>0</v>
      </c>
      <c r="AN302" s="225"/>
      <c r="AO302" s="225"/>
      <c r="AP302" s="168"/>
      <c r="AQ302" s="168"/>
      <c r="AR302" s="168"/>
      <c r="AS302" s="166"/>
      <c r="AT302" s="183">
        <f>IF(CM283=0,0,5-CM302*0.3)</f>
        <v>0</v>
      </c>
      <c r="AU302" s="169">
        <f>+IF(CQ283="G",CU302,0)</f>
        <v>0</v>
      </c>
      <c r="AV302" s="173"/>
      <c r="AX302" s="228"/>
      <c r="AY302" s="229"/>
      <c r="AZ302" s="229"/>
      <c r="BA302" s="229"/>
      <c r="BB302" s="229"/>
      <c r="BC302" s="230"/>
      <c r="BE302" s="231"/>
      <c r="BF302" s="183"/>
      <c r="BG302" s="183"/>
      <c r="BH302" s="183"/>
      <c r="BI302" s="183"/>
      <c r="BJ302" s="183"/>
      <c r="BK302" s="183"/>
      <c r="BL302" s="183"/>
      <c r="BM302" s="183"/>
      <c r="BN302" s="226"/>
      <c r="BO302" s="227"/>
      <c r="BP302" s="223"/>
      <c r="BQ302" s="225"/>
      <c r="BR302" s="225"/>
      <c r="BS302" s="168"/>
      <c r="BT302" s="168"/>
      <c r="BU302" s="168"/>
      <c r="BV302" s="166"/>
      <c r="BW302" s="183">
        <f>IF(CV283=0,0,5-CV302*0.3)</f>
        <v>0</v>
      </c>
      <c r="BX302" s="169">
        <f>+IF(AY283="G",BC302,0)</f>
        <v>0</v>
      </c>
      <c r="BY302" s="184"/>
      <c r="CA302" s="185">
        <f>+SUM(F302:O302)*F283/P282+P302*P283+Q283*SUM(Q302:W302)/W282+X283*X302+Y283*Y302+Z283*Z302</f>
        <v>0</v>
      </c>
      <c r="CB302" s="232">
        <f t="shared" si="10"/>
        <v>0</v>
      </c>
      <c r="CC302" s="187"/>
      <c r="CD302" s="188">
        <f>+SUM(AB302:AL302)*AB283/AL$2+SUM(AM302:AS302)*AM283/AS$2+AT302*AT283+AU302*AU283+AV302*AV283</f>
        <v>0</v>
      </c>
      <c r="CE302" s="233">
        <f t="shared" si="11"/>
        <v>0</v>
      </c>
      <c r="CF302" s="190"/>
      <c r="CG302" s="191">
        <f>+SUM(BE302:BO302)*BE283/BO$2+SUM(BP302:BV302)*BP283/BV$2+BW302*BW283+BX302*BX283+BY302*BY283</f>
        <v>0</v>
      </c>
      <c r="CH302" s="234">
        <f t="shared" si="12"/>
        <v>0</v>
      </c>
      <c r="CI302" s="190"/>
      <c r="CJ302" s="433">
        <f>+CA302*CA284+CD302*CD284+CG302*CG284</f>
        <v>0</v>
      </c>
      <c r="CL302" s="236"/>
      <c r="CM302" s="237"/>
      <c r="CN302" s="238"/>
      <c r="CP302" s="239"/>
      <c r="CQ302" s="240"/>
      <c r="CR302" s="240"/>
      <c r="CS302" s="240"/>
      <c r="CT302" s="241"/>
      <c r="CU302" s="242">
        <f t="shared" si="21"/>
        <v>0</v>
      </c>
      <c r="CW302" s="243"/>
      <c r="CX302" s="244">
        <f>+IF(DM302=0,0,IF(5*DM302/DM283&lt;2,2,5*DM302/DM283))</f>
        <v>0</v>
      </c>
      <c r="CY302" s="202">
        <f t="shared" si="14"/>
        <v>0</v>
      </c>
      <c r="CZ302" s="245">
        <f>+CW283*CW302+CX283*CX302+CY283*CY302</f>
        <v>0</v>
      </c>
      <c r="DA302" s="204"/>
      <c r="DB302" s="243"/>
      <c r="DC302" s="244">
        <f>+IF(DN302=0,0,IF(5*DN302/DN283&lt;2,2,5*DN302/DN283))</f>
        <v>0</v>
      </c>
      <c r="DD302" s="202">
        <f t="shared" si="15"/>
        <v>0</v>
      </c>
      <c r="DE302" s="246">
        <f>+DB283*DB302+DC283*DC302+DD283*DD302</f>
        <v>0</v>
      </c>
      <c r="DF302" s="190"/>
      <c r="DG302" s="243"/>
      <c r="DH302" s="202">
        <f t="shared" si="13"/>
        <v>0</v>
      </c>
      <c r="DI302" s="202">
        <f t="shared" si="16"/>
        <v>0</v>
      </c>
      <c r="DJ302" s="246">
        <f>+DG283*DG302+DH283*DH302+DI283*DI302</f>
        <v>0</v>
      </c>
      <c r="DK302" s="209"/>
      <c r="DL302" s="247"/>
      <c r="DM302" s="248"/>
      <c r="DN302" s="248"/>
      <c r="DO302" s="249"/>
      <c r="DR302" s="250">
        <f t="shared" si="17"/>
        <v>0</v>
      </c>
      <c r="DS302" s="397"/>
      <c r="DT302" s="397"/>
      <c r="DU302" s="398"/>
      <c r="DV302" s="391"/>
      <c r="DW302" s="253">
        <f t="shared" si="18"/>
        <v>0</v>
      </c>
      <c r="DX302" s="399"/>
      <c r="DY302" s="399"/>
      <c r="DZ302" s="400"/>
      <c r="EA302" s="391"/>
      <c r="EB302" s="401">
        <f t="shared" si="19"/>
        <v>0</v>
      </c>
      <c r="EC302" s="402"/>
      <c r="ED302" s="402"/>
      <c r="EE302" s="403"/>
    </row>
    <row r="303" spans="1:135" x14ac:dyDescent="0.3">
      <c r="A303" s="20">
        <f t="shared" si="20"/>
        <v>70619</v>
      </c>
      <c r="B303" s="21"/>
      <c r="C303" s="21"/>
      <c r="D303" s="21"/>
      <c r="E303" s="458"/>
      <c r="F303" s="223"/>
      <c r="G303" s="183"/>
      <c r="H303" s="183"/>
      <c r="I303" s="183"/>
      <c r="J303" s="183"/>
      <c r="K303" s="183"/>
      <c r="L303" s="183"/>
      <c r="M303" s="183"/>
      <c r="N303" s="183"/>
      <c r="O303" s="224"/>
      <c r="P303" s="167">
        <f>+IF(DL303=0,0,IF(5*DL303/DL300&lt;2,2,5*DL303/DL283))</f>
        <v>0</v>
      </c>
      <c r="Q303" s="223"/>
      <c r="R303" s="225"/>
      <c r="S303" s="225"/>
      <c r="T303" s="168"/>
      <c r="U303" s="168"/>
      <c r="V303" s="168"/>
      <c r="W303" s="166"/>
      <c r="X303" s="183">
        <f>IF(CL283=0,0,5-CL303*0.3)</f>
        <v>0</v>
      </c>
      <c r="Y303" s="169">
        <f>+IF(CP283="M",CU303,0)</f>
        <v>0</v>
      </c>
      <c r="Z303" s="170"/>
      <c r="AB303" s="223"/>
      <c r="AC303" s="183"/>
      <c r="AD303" s="183"/>
      <c r="AE303" s="183"/>
      <c r="AF303" s="183"/>
      <c r="AG303" s="183"/>
      <c r="AH303" s="183"/>
      <c r="AI303" s="183"/>
      <c r="AJ303" s="183"/>
      <c r="AK303" s="226"/>
      <c r="AL303" s="227"/>
      <c r="AM303" s="223">
        <f>+SUM(AX303:BC303)/BC282</f>
        <v>0</v>
      </c>
      <c r="AN303" s="225"/>
      <c r="AO303" s="225"/>
      <c r="AP303" s="168"/>
      <c r="AQ303" s="168"/>
      <c r="AR303" s="168"/>
      <c r="AS303" s="166"/>
      <c r="AT303" s="183">
        <f>IF(CM283=0,0,5-CM303*0.3)</f>
        <v>0</v>
      </c>
      <c r="AU303" s="169">
        <f>+IF(CQ283="G",CU303,0)</f>
        <v>0</v>
      </c>
      <c r="AV303" s="173"/>
      <c r="AX303" s="228"/>
      <c r="AY303" s="229"/>
      <c r="AZ303" s="229"/>
      <c r="BA303" s="229"/>
      <c r="BB303" s="229"/>
      <c r="BC303" s="230"/>
      <c r="BE303" s="231"/>
      <c r="BF303" s="183"/>
      <c r="BG303" s="183"/>
      <c r="BH303" s="183"/>
      <c r="BI303" s="183"/>
      <c r="BJ303" s="183"/>
      <c r="BK303" s="183"/>
      <c r="BL303" s="183"/>
      <c r="BM303" s="183"/>
      <c r="BN303" s="226"/>
      <c r="BO303" s="227"/>
      <c r="BP303" s="223"/>
      <c r="BQ303" s="225"/>
      <c r="BR303" s="225"/>
      <c r="BS303" s="168"/>
      <c r="BT303" s="168"/>
      <c r="BU303" s="168"/>
      <c r="BV303" s="166"/>
      <c r="BW303" s="183">
        <f>IF(CV283=0,0,5-CV303*0.3)</f>
        <v>0</v>
      </c>
      <c r="BX303" s="169">
        <f>+IF(AY283="G",BC303,0)</f>
        <v>0</v>
      </c>
      <c r="BY303" s="184"/>
      <c r="CA303" s="185">
        <f>+SUM(F303:O303)*F283/P282+P303*P283+Q283*SUM(Q303:W303)/W282+X283*X303+Y283*Y303+Z283*Z303</f>
        <v>0</v>
      </c>
      <c r="CB303" s="232">
        <f t="shared" si="10"/>
        <v>0</v>
      </c>
      <c r="CC303" s="187"/>
      <c r="CD303" s="188">
        <f>+SUM(AB303:AL303)*AB283/AL$2+SUM(AM303:AS303)*AM283/AS$2+AT303*AT283+AU303*AU283+AV303*AV283</f>
        <v>0</v>
      </c>
      <c r="CE303" s="233">
        <f t="shared" si="11"/>
        <v>0</v>
      </c>
      <c r="CF303" s="190"/>
      <c r="CG303" s="191">
        <f>+SUM(BE303:BO303)*BE283/BO$2+SUM(BP303:BV303)*BP283/BV$2+BW303*BW283+BX303*BX283+BY303*BY283</f>
        <v>0</v>
      </c>
      <c r="CH303" s="234">
        <f t="shared" si="12"/>
        <v>0</v>
      </c>
      <c r="CI303" s="190"/>
      <c r="CJ303" s="433">
        <f>+CA303*CA284+CD303*CD284+CG303*CG284</f>
        <v>0</v>
      </c>
      <c r="CL303" s="236"/>
      <c r="CM303" s="237"/>
      <c r="CN303" s="238"/>
      <c r="CP303" s="434"/>
      <c r="CQ303" s="435"/>
      <c r="CR303" s="435"/>
      <c r="CS303" s="435"/>
      <c r="CT303" s="436"/>
      <c r="CU303" s="242">
        <f t="shared" si="21"/>
        <v>0</v>
      </c>
      <c r="CW303" s="243"/>
      <c r="CX303" s="244">
        <f>+IF(DM303=0,0,IF(5*DM303/DM283&lt;2,2,5*DM303/DM283))</f>
        <v>0</v>
      </c>
      <c r="CY303" s="202">
        <f t="shared" si="14"/>
        <v>0</v>
      </c>
      <c r="CZ303" s="245">
        <f>+CW283*CW303+CX283*CX303+CY283*CY303</f>
        <v>0</v>
      </c>
      <c r="DA303" s="204"/>
      <c r="DB303" s="243"/>
      <c r="DC303" s="244">
        <f>+IF(DN303=0,0,IF(5*DN303/DN283&lt;2,2,5*DN303/DN283))</f>
        <v>0</v>
      </c>
      <c r="DD303" s="202">
        <f t="shared" si="15"/>
        <v>0</v>
      </c>
      <c r="DE303" s="246">
        <f>+DB283*DB303+DC283*DC303+DD283*DD303</f>
        <v>0</v>
      </c>
      <c r="DF303" s="190"/>
      <c r="DG303" s="243"/>
      <c r="DH303" s="202">
        <f t="shared" si="13"/>
        <v>0</v>
      </c>
      <c r="DI303" s="202">
        <f t="shared" si="16"/>
        <v>0</v>
      </c>
      <c r="DJ303" s="246">
        <f>+DG283*DG303+DH283*DH303+DI283*DI303</f>
        <v>0</v>
      </c>
      <c r="DK303" s="209"/>
      <c r="DL303" s="247"/>
      <c r="DM303" s="248"/>
      <c r="DN303" s="248"/>
      <c r="DO303" s="249"/>
      <c r="DR303" s="250">
        <f t="shared" si="17"/>
        <v>0</v>
      </c>
      <c r="DS303" s="397"/>
      <c r="DT303" s="397"/>
      <c r="DU303" s="398"/>
      <c r="DV303" s="391"/>
      <c r="DW303" s="253">
        <f t="shared" si="18"/>
        <v>0</v>
      </c>
      <c r="DX303" s="399"/>
      <c r="DY303" s="399"/>
      <c r="DZ303" s="400"/>
      <c r="EA303" s="391"/>
      <c r="EB303" s="401">
        <f t="shared" si="19"/>
        <v>0</v>
      </c>
      <c r="EC303" s="402"/>
      <c r="ED303" s="402"/>
      <c r="EE303" s="403"/>
    </row>
    <row r="304" spans="1:135" x14ac:dyDescent="0.3">
      <c r="A304" s="20">
        <f t="shared" si="20"/>
        <v>70620</v>
      </c>
      <c r="B304" s="21"/>
      <c r="C304" s="21"/>
      <c r="D304" s="21"/>
      <c r="E304" s="458"/>
      <c r="F304" s="223"/>
      <c r="G304" s="183"/>
      <c r="H304" s="183"/>
      <c r="I304" s="183"/>
      <c r="J304" s="183"/>
      <c r="K304" s="183"/>
      <c r="L304" s="183"/>
      <c r="M304" s="183"/>
      <c r="N304" s="183"/>
      <c r="O304" s="224"/>
      <c r="P304" s="167">
        <f>+IF(DL304=0,0,IF(5*DL304/DL301&lt;2,2,5*DL304/DL283))</f>
        <v>0</v>
      </c>
      <c r="Q304" s="223"/>
      <c r="R304" s="225"/>
      <c r="S304" s="225"/>
      <c r="T304" s="168"/>
      <c r="U304" s="168"/>
      <c r="V304" s="168"/>
      <c r="W304" s="166"/>
      <c r="X304" s="183">
        <f>IF(CL283=0,0,5-CL304*0.3)</f>
        <v>0</v>
      </c>
      <c r="Y304" s="169">
        <f>+IF(CP283="M",CU304,0)</f>
        <v>0</v>
      </c>
      <c r="Z304" s="170"/>
      <c r="AB304" s="223"/>
      <c r="AC304" s="183"/>
      <c r="AD304" s="183"/>
      <c r="AE304" s="183"/>
      <c r="AF304" s="183"/>
      <c r="AG304" s="183"/>
      <c r="AH304" s="183"/>
      <c r="AI304" s="183"/>
      <c r="AJ304" s="183"/>
      <c r="AK304" s="226"/>
      <c r="AL304" s="227"/>
      <c r="AM304" s="223">
        <f>+SUM(AX304:BC304)/BC282</f>
        <v>0</v>
      </c>
      <c r="AN304" s="225"/>
      <c r="AO304" s="225"/>
      <c r="AP304" s="168"/>
      <c r="AQ304" s="168"/>
      <c r="AR304" s="168"/>
      <c r="AS304" s="166"/>
      <c r="AT304" s="183">
        <f>IF(CM283=0,0,5-CM304*0.3)</f>
        <v>0</v>
      </c>
      <c r="AU304" s="169">
        <f>+IF(CQ283="G",CU304,0)</f>
        <v>0</v>
      </c>
      <c r="AV304" s="173"/>
      <c r="AX304" s="228"/>
      <c r="AY304" s="229"/>
      <c r="AZ304" s="229"/>
      <c r="BA304" s="229"/>
      <c r="BB304" s="229"/>
      <c r="BC304" s="230"/>
      <c r="BE304" s="231"/>
      <c r="BF304" s="183"/>
      <c r="BG304" s="183"/>
      <c r="BH304" s="183"/>
      <c r="BI304" s="183"/>
      <c r="BJ304" s="183"/>
      <c r="BK304" s="183"/>
      <c r="BL304" s="183"/>
      <c r="BM304" s="183"/>
      <c r="BN304" s="226"/>
      <c r="BO304" s="227"/>
      <c r="BP304" s="223"/>
      <c r="BQ304" s="225"/>
      <c r="BR304" s="225"/>
      <c r="BS304" s="168"/>
      <c r="BT304" s="168"/>
      <c r="BU304" s="168"/>
      <c r="BV304" s="166"/>
      <c r="BW304" s="183">
        <f>IF(CV283=0,0,5-CV304*0.3)</f>
        <v>0</v>
      </c>
      <c r="BX304" s="169">
        <f>+IF(AY283="G",BC304,0)</f>
        <v>0</v>
      </c>
      <c r="BY304" s="184"/>
      <c r="CA304" s="185">
        <f>+SUM(F304:O304)*F283/P282+P304*P283+Q283*SUM(Q304:W304)/W282+X283*X304+Y283*Y304+Z283*Z304</f>
        <v>0</v>
      </c>
      <c r="CB304" s="232">
        <f t="shared" si="10"/>
        <v>0</v>
      </c>
      <c r="CC304" s="187"/>
      <c r="CD304" s="188">
        <f>+SUM(AB304:AL304)*AB283/AL$2+SUM(AM304:AS304)*AM283/AS$2+AT304*AT283+AU304*AU283+AV304*AV283</f>
        <v>0</v>
      </c>
      <c r="CE304" s="233">
        <f t="shared" si="11"/>
        <v>0</v>
      </c>
      <c r="CF304" s="190"/>
      <c r="CG304" s="191">
        <f>+SUM(BE304:BO304)*BE283/BO$2+SUM(BP304:BV304)*BP283/BV$2+BW304*BW283+BX304*BX283+BY304*BY283</f>
        <v>0</v>
      </c>
      <c r="CH304" s="234">
        <f t="shared" si="12"/>
        <v>0</v>
      </c>
      <c r="CI304" s="190"/>
      <c r="CJ304" s="433">
        <f>+CA304*CA284+CD304*CD284+CG304*CG284</f>
        <v>0</v>
      </c>
      <c r="CL304" s="236"/>
      <c r="CM304" s="237"/>
      <c r="CN304" s="238"/>
      <c r="CP304" s="239"/>
      <c r="CQ304" s="240"/>
      <c r="CR304" s="240"/>
      <c r="CS304" s="240"/>
      <c r="CT304" s="241"/>
      <c r="CU304" s="242">
        <f t="shared" si="21"/>
        <v>0</v>
      </c>
      <c r="CW304" s="243"/>
      <c r="CX304" s="244">
        <f>+IF(DM304=0,0,IF(5*DM304/DM283&lt;2,2,5*DM304/DM283))</f>
        <v>0</v>
      </c>
      <c r="CY304" s="202">
        <f t="shared" si="14"/>
        <v>0</v>
      </c>
      <c r="CZ304" s="245">
        <f>+CW283*CW304+CX283*CX304+CY283*CY304</f>
        <v>0</v>
      </c>
      <c r="DA304" s="204"/>
      <c r="DB304" s="243"/>
      <c r="DC304" s="244">
        <f>+IF(DN304=0,0,IF(5*DN304/DN283&lt;2,2,5*DN304/DN283))</f>
        <v>0</v>
      </c>
      <c r="DD304" s="202">
        <f t="shared" si="15"/>
        <v>0</v>
      </c>
      <c r="DE304" s="246">
        <f>+DB283*DB304+DC283*DC304+DD283*DD304</f>
        <v>0</v>
      </c>
      <c r="DF304" s="190"/>
      <c r="DG304" s="243"/>
      <c r="DH304" s="202">
        <f t="shared" si="13"/>
        <v>0</v>
      </c>
      <c r="DI304" s="202">
        <f t="shared" si="16"/>
        <v>0</v>
      </c>
      <c r="DJ304" s="246">
        <f>+DG283*DG304+DH283*DH304+DI283*DI304</f>
        <v>0</v>
      </c>
      <c r="DK304" s="209"/>
      <c r="DL304" s="247"/>
      <c r="DM304" s="248"/>
      <c r="DN304" s="248"/>
      <c r="DO304" s="249"/>
      <c r="DR304" s="250">
        <f t="shared" si="17"/>
        <v>0</v>
      </c>
      <c r="DS304" s="397"/>
      <c r="DT304" s="397"/>
      <c r="DU304" s="398"/>
      <c r="DV304" s="391"/>
      <c r="DW304" s="253">
        <f t="shared" si="18"/>
        <v>0</v>
      </c>
      <c r="DX304" s="399"/>
      <c r="DY304" s="399"/>
      <c r="DZ304" s="400"/>
      <c r="EA304" s="391"/>
      <c r="EB304" s="401">
        <f t="shared" si="19"/>
        <v>0</v>
      </c>
      <c r="EC304" s="402"/>
      <c r="ED304" s="402"/>
      <c r="EE304" s="403"/>
    </row>
    <row r="305" spans="1:135" x14ac:dyDescent="0.3">
      <c r="A305" s="20">
        <f t="shared" si="20"/>
        <v>70621</v>
      </c>
      <c r="B305" s="21"/>
      <c r="C305" s="21"/>
      <c r="D305" s="21"/>
      <c r="E305" s="458"/>
      <c r="F305" s="223"/>
      <c r="G305" s="183"/>
      <c r="H305" s="183"/>
      <c r="I305" s="183"/>
      <c r="J305" s="183"/>
      <c r="K305" s="183"/>
      <c r="L305" s="183"/>
      <c r="M305" s="183"/>
      <c r="N305" s="183"/>
      <c r="O305" s="224"/>
      <c r="P305" s="167">
        <f>+IF(DL305=0,0,IF(5*DL305/DL302&lt;2,2,5*DL305/DL283))</f>
        <v>0</v>
      </c>
      <c r="Q305" s="223"/>
      <c r="R305" s="225"/>
      <c r="S305" s="225"/>
      <c r="T305" s="168"/>
      <c r="U305" s="168"/>
      <c r="V305" s="168"/>
      <c r="W305" s="166"/>
      <c r="X305" s="183">
        <f>IF(CL283=0,0,5-CL305*0.3)</f>
        <v>0</v>
      </c>
      <c r="Y305" s="169">
        <f>+IF(CP283="M",CU305,0)</f>
        <v>0</v>
      </c>
      <c r="Z305" s="170"/>
      <c r="AB305" s="223"/>
      <c r="AC305" s="183"/>
      <c r="AD305" s="183"/>
      <c r="AE305" s="183"/>
      <c r="AF305" s="183"/>
      <c r="AG305" s="183"/>
      <c r="AH305" s="183"/>
      <c r="AI305" s="183"/>
      <c r="AJ305" s="183"/>
      <c r="AK305" s="226"/>
      <c r="AL305" s="227"/>
      <c r="AM305" s="223">
        <f>+SUM(AX305:BC305)/BC282</f>
        <v>0</v>
      </c>
      <c r="AN305" s="225"/>
      <c r="AO305" s="225"/>
      <c r="AP305" s="168"/>
      <c r="AQ305" s="168"/>
      <c r="AR305" s="168"/>
      <c r="AS305" s="166"/>
      <c r="AT305" s="183">
        <f>IF(CM283=0,0,5-CM305*0.3)</f>
        <v>0</v>
      </c>
      <c r="AU305" s="169">
        <f>+IF(CQ283="G",CU305,0)</f>
        <v>0</v>
      </c>
      <c r="AV305" s="173"/>
      <c r="AX305" s="228"/>
      <c r="AY305" s="229"/>
      <c r="AZ305" s="229"/>
      <c r="BA305" s="229"/>
      <c r="BB305" s="229"/>
      <c r="BC305" s="230"/>
      <c r="BE305" s="231"/>
      <c r="BF305" s="183"/>
      <c r="BG305" s="183"/>
      <c r="BH305" s="183"/>
      <c r="BI305" s="183"/>
      <c r="BJ305" s="183"/>
      <c r="BK305" s="183"/>
      <c r="BL305" s="183"/>
      <c r="BM305" s="183"/>
      <c r="BN305" s="226"/>
      <c r="BO305" s="227"/>
      <c r="BP305" s="223"/>
      <c r="BQ305" s="225"/>
      <c r="BR305" s="225"/>
      <c r="BS305" s="168"/>
      <c r="BT305" s="168"/>
      <c r="BU305" s="168"/>
      <c r="BV305" s="166"/>
      <c r="BW305" s="183">
        <f>IF(CV283=0,0,5-CV305*0.3)</f>
        <v>0</v>
      </c>
      <c r="BX305" s="169">
        <f>+IF(AY283="G",BC305,0)</f>
        <v>0</v>
      </c>
      <c r="BY305" s="184"/>
      <c r="CA305" s="185">
        <f>+SUM(F305:O305)*F283/P282+P305*P283+Q283*SUM(Q305:W305)/W282+X283*X305+Y283*Y305+Z283*Z305</f>
        <v>0</v>
      </c>
      <c r="CB305" s="232">
        <f t="shared" si="10"/>
        <v>0</v>
      </c>
      <c r="CC305" s="187"/>
      <c r="CD305" s="188">
        <f>+SUM(AB305:AL305)*AB283/AL$2+SUM(AM305:AS305)*AM283/AS$2+AT305*AT283+AU305*AU283+AV305*AV283</f>
        <v>0</v>
      </c>
      <c r="CE305" s="233">
        <f t="shared" si="11"/>
        <v>0</v>
      </c>
      <c r="CF305" s="190"/>
      <c r="CG305" s="191">
        <f>+SUM(BE305:BO305)*BE283/BO$2+SUM(BP305:BV305)*BP283/BV$2+BW305*BW283+BX305*BX283+BY305*BY283</f>
        <v>0</v>
      </c>
      <c r="CH305" s="234">
        <f t="shared" si="12"/>
        <v>0</v>
      </c>
      <c r="CI305" s="190"/>
      <c r="CJ305" s="433">
        <f>+CA305*CA284+CD305*CD284+CG305*CG284</f>
        <v>0</v>
      </c>
      <c r="CL305" s="236"/>
      <c r="CM305" s="237"/>
      <c r="CN305" s="238"/>
      <c r="CP305" s="434"/>
      <c r="CQ305" s="435"/>
      <c r="CR305" s="435"/>
      <c r="CS305" s="435"/>
      <c r="CT305" s="436"/>
      <c r="CU305" s="242">
        <f t="shared" si="21"/>
        <v>0</v>
      </c>
      <c r="CW305" s="243"/>
      <c r="CX305" s="244">
        <f>+IF(DM305=0,0,IF(5*DM305/DM283&lt;2,2,5*DM305/DM283))</f>
        <v>0</v>
      </c>
      <c r="CY305" s="202">
        <f t="shared" si="14"/>
        <v>0</v>
      </c>
      <c r="CZ305" s="245">
        <f>+CW283*CW305+CX283*CX305+CY283*CY305</f>
        <v>0</v>
      </c>
      <c r="DA305" s="204"/>
      <c r="DB305" s="243"/>
      <c r="DC305" s="244">
        <f>+IF(DN305=0,0,IF(5*DN305/DN283&lt;2,2,5*DN305/DN283))</f>
        <v>0</v>
      </c>
      <c r="DD305" s="202">
        <f t="shared" si="15"/>
        <v>0</v>
      </c>
      <c r="DE305" s="246">
        <f>+DB283*DB305+DC283*DC305+DD283*DD305</f>
        <v>0</v>
      </c>
      <c r="DF305" s="190"/>
      <c r="DG305" s="243"/>
      <c r="DH305" s="202">
        <f t="shared" si="13"/>
        <v>0</v>
      </c>
      <c r="DI305" s="202">
        <f t="shared" si="16"/>
        <v>0</v>
      </c>
      <c r="DJ305" s="246">
        <f>+DG283*DG305+DH283*DH305+DI283*DI305</f>
        <v>0</v>
      </c>
      <c r="DK305" s="209"/>
      <c r="DL305" s="247"/>
      <c r="DM305" s="248"/>
      <c r="DN305" s="248"/>
      <c r="DO305" s="249"/>
      <c r="DR305" s="250">
        <f t="shared" si="17"/>
        <v>0</v>
      </c>
      <c r="DS305" s="397"/>
      <c r="DT305" s="397"/>
      <c r="DU305" s="398"/>
      <c r="DV305" s="391"/>
      <c r="DW305" s="253">
        <f t="shared" si="18"/>
        <v>0</v>
      </c>
      <c r="DX305" s="399"/>
      <c r="DY305" s="399"/>
      <c r="DZ305" s="400"/>
      <c r="EA305" s="391"/>
      <c r="EB305" s="401">
        <f t="shared" si="19"/>
        <v>0</v>
      </c>
      <c r="EC305" s="402"/>
      <c r="ED305" s="402"/>
      <c r="EE305" s="403"/>
    </row>
    <row r="306" spans="1:135" x14ac:dyDescent="0.3">
      <c r="A306" s="20">
        <f t="shared" si="20"/>
        <v>70622</v>
      </c>
      <c r="B306" s="21"/>
      <c r="C306" s="21"/>
      <c r="D306" s="21"/>
      <c r="E306" s="458"/>
      <c r="F306" s="223"/>
      <c r="G306" s="183"/>
      <c r="H306" s="183"/>
      <c r="I306" s="183"/>
      <c r="J306" s="183"/>
      <c r="K306" s="183"/>
      <c r="L306" s="183"/>
      <c r="M306" s="183"/>
      <c r="N306" s="183"/>
      <c r="O306" s="224"/>
      <c r="P306" s="167">
        <f>+IF(DL306=0,0,IF(5*DL306/DL303&lt;2,2,5*DL306/DL283))</f>
        <v>0</v>
      </c>
      <c r="Q306" s="223"/>
      <c r="R306" s="225"/>
      <c r="S306" s="225"/>
      <c r="T306" s="168"/>
      <c r="U306" s="168"/>
      <c r="V306" s="168"/>
      <c r="W306" s="166"/>
      <c r="X306" s="183">
        <f>IF(CL283=0,0,5-CL306*0.3)</f>
        <v>0</v>
      </c>
      <c r="Y306" s="169">
        <f>+IF(CP283="M",CU306,0)</f>
        <v>0</v>
      </c>
      <c r="Z306" s="170"/>
      <c r="AB306" s="223"/>
      <c r="AC306" s="183"/>
      <c r="AD306" s="183"/>
      <c r="AE306" s="183"/>
      <c r="AF306" s="183"/>
      <c r="AG306" s="183"/>
      <c r="AH306" s="183"/>
      <c r="AI306" s="183"/>
      <c r="AJ306" s="183"/>
      <c r="AK306" s="226"/>
      <c r="AL306" s="227"/>
      <c r="AM306" s="223">
        <f>+SUM(AX306:BC306)/BC282</f>
        <v>0</v>
      </c>
      <c r="AN306" s="225"/>
      <c r="AO306" s="225"/>
      <c r="AP306" s="168"/>
      <c r="AQ306" s="168"/>
      <c r="AR306" s="168"/>
      <c r="AS306" s="166"/>
      <c r="AT306" s="183">
        <f>IF(CM283=0,0,5-CM306*0.3)</f>
        <v>0</v>
      </c>
      <c r="AU306" s="169">
        <f>+IF(CQ283="G",CU306,0)</f>
        <v>0</v>
      </c>
      <c r="AV306" s="173"/>
      <c r="AX306" s="228"/>
      <c r="AY306" s="229"/>
      <c r="AZ306" s="229"/>
      <c r="BA306" s="229"/>
      <c r="BB306" s="229"/>
      <c r="BC306" s="230"/>
      <c r="BE306" s="231"/>
      <c r="BF306" s="183"/>
      <c r="BG306" s="183"/>
      <c r="BH306" s="183"/>
      <c r="BI306" s="183"/>
      <c r="BJ306" s="183"/>
      <c r="BK306" s="183"/>
      <c r="BL306" s="183"/>
      <c r="BM306" s="183"/>
      <c r="BN306" s="226"/>
      <c r="BO306" s="227"/>
      <c r="BP306" s="223"/>
      <c r="BQ306" s="225"/>
      <c r="BR306" s="225"/>
      <c r="BS306" s="168"/>
      <c r="BT306" s="168"/>
      <c r="BU306" s="168"/>
      <c r="BV306" s="166"/>
      <c r="BW306" s="183">
        <f>IF(CV283=0,0,5-CV306*0.3)</f>
        <v>0</v>
      </c>
      <c r="BX306" s="169">
        <f>+IF(AY283="G",BC306,0)</f>
        <v>0</v>
      </c>
      <c r="BY306" s="184"/>
      <c r="CA306" s="185">
        <f>+SUM(F306:O306)*F283/P282+P306*P283+Q283*SUM(Q306:W306)/W282+X283*X306+Y283*Y306+Z283*Z306</f>
        <v>0</v>
      </c>
      <c r="CB306" s="232">
        <f t="shared" si="10"/>
        <v>0</v>
      </c>
      <c r="CC306" s="187"/>
      <c r="CD306" s="188">
        <f>+SUM(AB306:AL306)*AB283/AL$2+SUM(AM306:AS306)*AM283/AS$2+AT306*AT283+AU306*AU283+AV306*AV283</f>
        <v>0</v>
      </c>
      <c r="CE306" s="233">
        <f t="shared" si="11"/>
        <v>0</v>
      </c>
      <c r="CF306" s="190"/>
      <c r="CG306" s="191">
        <f>+SUM(BE306:BO306)*BE283/BO$2+SUM(BP306:BV306)*BP283/BV$2+BW306*BW283+BX306*BX283+BY306*BY283</f>
        <v>0</v>
      </c>
      <c r="CH306" s="234">
        <f t="shared" si="12"/>
        <v>0</v>
      </c>
      <c r="CI306" s="190"/>
      <c r="CJ306" s="433">
        <f>+CA306*CA284+CD306*CD284+CG306*CG284</f>
        <v>0</v>
      </c>
      <c r="CL306" s="236"/>
      <c r="CM306" s="237"/>
      <c r="CN306" s="238"/>
      <c r="CP306" s="239"/>
      <c r="CQ306" s="240"/>
      <c r="CR306" s="240"/>
      <c r="CS306" s="240"/>
      <c r="CT306" s="241"/>
      <c r="CU306" s="242">
        <f t="shared" si="21"/>
        <v>0</v>
      </c>
      <c r="CW306" s="243"/>
      <c r="CX306" s="244">
        <f>+IF(DM306=0,0,IF(5*DM306/DM283&lt;2,2,5*DM306/DM283))</f>
        <v>0</v>
      </c>
      <c r="CY306" s="202">
        <f t="shared" si="14"/>
        <v>0</v>
      </c>
      <c r="CZ306" s="245">
        <f>+CW283*CW306+CX283*CX306+CY283*CY306</f>
        <v>0</v>
      </c>
      <c r="DA306" s="204"/>
      <c r="DB306" s="243"/>
      <c r="DC306" s="244">
        <f>+IF(DN306=0,0,IF(5*DN306/DN283&lt;2,2,5*DN306/DN283))</f>
        <v>0</v>
      </c>
      <c r="DD306" s="202">
        <f t="shared" si="15"/>
        <v>0</v>
      </c>
      <c r="DE306" s="246">
        <f>+DB283*DB306+DC283*DC306+DD283*DD306</f>
        <v>0</v>
      </c>
      <c r="DF306" s="190"/>
      <c r="DG306" s="243"/>
      <c r="DH306" s="202">
        <f t="shared" si="13"/>
        <v>0</v>
      </c>
      <c r="DI306" s="202">
        <f t="shared" si="16"/>
        <v>0</v>
      </c>
      <c r="DJ306" s="246">
        <f>+DG283*DG306+DH283*DH306+DI283*DI306</f>
        <v>0</v>
      </c>
      <c r="DK306" s="209"/>
      <c r="DL306" s="247"/>
      <c r="DM306" s="248"/>
      <c r="DN306" s="248"/>
      <c r="DO306" s="249"/>
      <c r="DR306" s="250">
        <f t="shared" si="17"/>
        <v>0</v>
      </c>
      <c r="DS306" s="397"/>
      <c r="DT306" s="397"/>
      <c r="DU306" s="398"/>
      <c r="DV306" s="391"/>
      <c r="DW306" s="253">
        <f t="shared" si="18"/>
        <v>0</v>
      </c>
      <c r="DX306" s="399"/>
      <c r="DY306" s="399"/>
      <c r="DZ306" s="400"/>
      <c r="EA306" s="391"/>
      <c r="EB306" s="401">
        <f t="shared" si="19"/>
        <v>0</v>
      </c>
      <c r="EC306" s="402"/>
      <c r="ED306" s="402"/>
      <c r="EE306" s="403"/>
    </row>
    <row r="307" spans="1:135" x14ac:dyDescent="0.3">
      <c r="A307" s="20">
        <f t="shared" si="20"/>
        <v>70623</v>
      </c>
      <c r="B307" s="21"/>
      <c r="C307" s="21"/>
      <c r="D307" s="21"/>
      <c r="E307" s="458"/>
      <c r="F307" s="223"/>
      <c r="G307" s="183"/>
      <c r="H307" s="183"/>
      <c r="I307" s="183"/>
      <c r="J307" s="183"/>
      <c r="K307" s="183"/>
      <c r="L307" s="183"/>
      <c r="M307" s="183"/>
      <c r="N307" s="183"/>
      <c r="O307" s="224"/>
      <c r="P307" s="167">
        <f>+IF(DL307=0,0,IF(5*DL307/DL304&lt;2,2,5*DL307/DL283))</f>
        <v>0</v>
      </c>
      <c r="Q307" s="223"/>
      <c r="R307" s="225"/>
      <c r="S307" s="225"/>
      <c r="T307" s="168"/>
      <c r="U307" s="168"/>
      <c r="V307" s="168"/>
      <c r="W307" s="166"/>
      <c r="X307" s="183">
        <f>IF(CL283=0,0,5-CL307*0.3)</f>
        <v>0</v>
      </c>
      <c r="Y307" s="169">
        <f>+IF(CP283="M",CU307,0)</f>
        <v>0</v>
      </c>
      <c r="Z307" s="170"/>
      <c r="AB307" s="223"/>
      <c r="AC307" s="183"/>
      <c r="AD307" s="183"/>
      <c r="AE307" s="183"/>
      <c r="AF307" s="183"/>
      <c r="AG307" s="183"/>
      <c r="AH307" s="183"/>
      <c r="AI307" s="183"/>
      <c r="AJ307" s="183"/>
      <c r="AK307" s="226"/>
      <c r="AL307" s="227"/>
      <c r="AM307" s="223">
        <f>+SUM(AX307:BC307)/BC282</f>
        <v>0</v>
      </c>
      <c r="AN307" s="225"/>
      <c r="AO307" s="225"/>
      <c r="AP307" s="168"/>
      <c r="AQ307" s="168"/>
      <c r="AR307" s="168"/>
      <c r="AS307" s="166"/>
      <c r="AT307" s="183">
        <f>IF(CM283=0,0,5-CM307*0.3)</f>
        <v>0</v>
      </c>
      <c r="AU307" s="169">
        <f>+IF(CQ283="G",CU307,0)</f>
        <v>0</v>
      </c>
      <c r="AV307" s="173"/>
      <c r="AX307" s="228"/>
      <c r="AY307" s="229"/>
      <c r="AZ307" s="229"/>
      <c r="BA307" s="229"/>
      <c r="BB307" s="229"/>
      <c r="BC307" s="230"/>
      <c r="BE307" s="231"/>
      <c r="BF307" s="183"/>
      <c r="BG307" s="183"/>
      <c r="BH307" s="183"/>
      <c r="BI307" s="183"/>
      <c r="BJ307" s="183"/>
      <c r="BK307" s="183"/>
      <c r="BL307" s="183"/>
      <c r="BM307" s="183"/>
      <c r="BN307" s="226"/>
      <c r="BO307" s="227"/>
      <c r="BP307" s="223"/>
      <c r="BQ307" s="225"/>
      <c r="BR307" s="225"/>
      <c r="BS307" s="168"/>
      <c r="BT307" s="168"/>
      <c r="BU307" s="168"/>
      <c r="BV307" s="166"/>
      <c r="BW307" s="183">
        <f>IF(CV283=0,0,5-CV307*0.3)</f>
        <v>0</v>
      </c>
      <c r="BX307" s="169">
        <f>+IF(AY283="G",BC307,0)</f>
        <v>0</v>
      </c>
      <c r="BY307" s="184"/>
      <c r="CA307" s="185">
        <f>+SUM(F307:O307)*F283/P282+P307*P283+Q283*SUM(Q307:W307)/W282+X283*X307+Y283*Y307+Z283*Z307</f>
        <v>0</v>
      </c>
      <c r="CB307" s="232">
        <f t="shared" si="10"/>
        <v>0</v>
      </c>
      <c r="CC307" s="187"/>
      <c r="CD307" s="188">
        <f>+SUM(AB307:AL307)*AB283/AL$2+SUM(AM307:AS307)*AM283/AS$2+AT307*AT283+AU307*AU283+AV307*AV283</f>
        <v>0</v>
      </c>
      <c r="CE307" s="233">
        <f t="shared" si="11"/>
        <v>0</v>
      </c>
      <c r="CF307" s="190"/>
      <c r="CG307" s="191">
        <f>+SUM(BE307:BO307)*BE283/BO$2+SUM(BP307:BV307)*BP283/BV$2+BW307*BW283+BX307*BX283+BY307*BY283</f>
        <v>0</v>
      </c>
      <c r="CH307" s="234">
        <f t="shared" si="12"/>
        <v>0</v>
      </c>
      <c r="CI307" s="190"/>
      <c r="CJ307" s="433">
        <f>+CA307*CA284+CD307*CD284+CG307*CG284</f>
        <v>0</v>
      </c>
      <c r="CL307" s="236"/>
      <c r="CM307" s="237"/>
      <c r="CN307" s="238"/>
      <c r="CP307" s="434"/>
      <c r="CQ307" s="435"/>
      <c r="CR307" s="435"/>
      <c r="CS307" s="435"/>
      <c r="CT307" s="436"/>
      <c r="CU307" s="242">
        <f t="shared" si="21"/>
        <v>0</v>
      </c>
      <c r="CW307" s="243"/>
      <c r="CX307" s="244">
        <f>+IF(DM307=0,0,IF(5*DM307/DM283&lt;2,2,5*DM307/DM283))</f>
        <v>0</v>
      </c>
      <c r="CY307" s="202">
        <f t="shared" si="14"/>
        <v>0</v>
      </c>
      <c r="CZ307" s="245">
        <f>+CW283*CW307+CX283*CX307+CY283*CY307</f>
        <v>0</v>
      </c>
      <c r="DA307" s="204"/>
      <c r="DB307" s="243"/>
      <c r="DC307" s="244">
        <f>+IF(DN307=0,0,IF(5*DN307/DN283&lt;2,2,5*DN307/DN283))</f>
        <v>0</v>
      </c>
      <c r="DD307" s="202">
        <f t="shared" si="15"/>
        <v>0</v>
      </c>
      <c r="DE307" s="246">
        <f>+DB283*DB307+DC283*DC307+DD283*DD307</f>
        <v>0</v>
      </c>
      <c r="DF307" s="190"/>
      <c r="DG307" s="243"/>
      <c r="DH307" s="202">
        <f t="shared" si="13"/>
        <v>0</v>
      </c>
      <c r="DI307" s="202">
        <f t="shared" si="16"/>
        <v>0</v>
      </c>
      <c r="DJ307" s="246">
        <f>+DG283*DG307+DH283*DH307+DI283*DI307</f>
        <v>0</v>
      </c>
      <c r="DK307" s="209"/>
      <c r="DL307" s="247"/>
      <c r="DM307" s="248"/>
      <c r="DN307" s="248"/>
      <c r="DO307" s="249"/>
      <c r="DR307" s="250">
        <f t="shared" si="17"/>
        <v>0</v>
      </c>
      <c r="DS307" s="397"/>
      <c r="DT307" s="397"/>
      <c r="DU307" s="398"/>
      <c r="DV307" s="391"/>
      <c r="DW307" s="253">
        <f t="shared" si="18"/>
        <v>0</v>
      </c>
      <c r="DX307" s="399"/>
      <c r="DY307" s="399"/>
      <c r="DZ307" s="400"/>
      <c r="EA307" s="391"/>
      <c r="EB307" s="401">
        <f t="shared" si="19"/>
        <v>0</v>
      </c>
      <c r="EC307" s="402"/>
      <c r="ED307" s="402"/>
      <c r="EE307" s="403"/>
    </row>
    <row r="308" spans="1:135" x14ac:dyDescent="0.3">
      <c r="A308" s="20">
        <f t="shared" si="20"/>
        <v>70624</v>
      </c>
      <c r="B308" s="21"/>
      <c r="C308" s="21"/>
      <c r="D308" s="21"/>
      <c r="E308" s="458"/>
      <c r="F308" s="223"/>
      <c r="G308" s="183"/>
      <c r="H308" s="183"/>
      <c r="I308" s="183"/>
      <c r="J308" s="183"/>
      <c r="K308" s="183"/>
      <c r="L308" s="183"/>
      <c r="M308" s="183"/>
      <c r="N308" s="183"/>
      <c r="O308" s="224"/>
      <c r="P308" s="167">
        <f>+IF(DL308=0,0,IF(5*DL308/DL305&lt;2,2,5*DL308/DL283))</f>
        <v>0</v>
      </c>
      <c r="Q308" s="223"/>
      <c r="R308" s="225"/>
      <c r="S308" s="225"/>
      <c r="T308" s="168"/>
      <c r="U308" s="168"/>
      <c r="V308" s="168"/>
      <c r="W308" s="166"/>
      <c r="X308" s="183">
        <f>IF(CL283=0,0,5-CL308*0.3)</f>
        <v>0</v>
      </c>
      <c r="Y308" s="169">
        <f>+IF(CP283="M",CU308,0)</f>
        <v>0</v>
      </c>
      <c r="Z308" s="170"/>
      <c r="AB308" s="223"/>
      <c r="AC308" s="183"/>
      <c r="AD308" s="183"/>
      <c r="AE308" s="183"/>
      <c r="AF308" s="183"/>
      <c r="AG308" s="183"/>
      <c r="AH308" s="183"/>
      <c r="AI308" s="183"/>
      <c r="AJ308" s="183"/>
      <c r="AK308" s="226"/>
      <c r="AL308" s="227"/>
      <c r="AM308" s="223">
        <f>+SUM(AX308:BC308)/BC282</f>
        <v>0</v>
      </c>
      <c r="AN308" s="225"/>
      <c r="AO308" s="225"/>
      <c r="AP308" s="168"/>
      <c r="AQ308" s="168"/>
      <c r="AR308" s="168"/>
      <c r="AS308" s="166"/>
      <c r="AT308" s="183">
        <f>IF(CM283=0,0,5-CM308*0.3)</f>
        <v>0</v>
      </c>
      <c r="AU308" s="169">
        <f>+IF(CQ283="G",CU308,0)</f>
        <v>0</v>
      </c>
      <c r="AV308" s="173"/>
      <c r="AX308" s="228"/>
      <c r="AY308" s="229"/>
      <c r="AZ308" s="229"/>
      <c r="BA308" s="229"/>
      <c r="BB308" s="229"/>
      <c r="BC308" s="230"/>
      <c r="BE308" s="231"/>
      <c r="BF308" s="183"/>
      <c r="BG308" s="183"/>
      <c r="BH308" s="183"/>
      <c r="BI308" s="183"/>
      <c r="BJ308" s="183"/>
      <c r="BK308" s="183"/>
      <c r="BL308" s="183"/>
      <c r="BM308" s="183"/>
      <c r="BN308" s="226"/>
      <c r="BO308" s="227"/>
      <c r="BP308" s="223"/>
      <c r="BQ308" s="225"/>
      <c r="BR308" s="225"/>
      <c r="BS308" s="168"/>
      <c r="BT308" s="168"/>
      <c r="BU308" s="168"/>
      <c r="BV308" s="166"/>
      <c r="BW308" s="183">
        <f>IF(CV283=0,0,5-CV308*0.3)</f>
        <v>0</v>
      </c>
      <c r="BX308" s="169">
        <f>+IF(AY283="G",BC308,0)</f>
        <v>0</v>
      </c>
      <c r="BY308" s="184"/>
      <c r="CA308" s="185">
        <f>+SUM(F308:O308)*F283/P282+P308*P283+Q283*SUM(Q308:W308)/W282+X283*X308+Y283*Y308+Z283*Z308</f>
        <v>0</v>
      </c>
      <c r="CB308" s="232">
        <f t="shared" si="10"/>
        <v>0</v>
      </c>
      <c r="CC308" s="187"/>
      <c r="CD308" s="188">
        <f>+SUM(AB308:AL308)*AB283/AL$2+SUM(AM308:AS308)*AM283/AS$2+AT308*AT283+AU308*AU283+AV308*AV283</f>
        <v>0</v>
      </c>
      <c r="CE308" s="233">
        <f t="shared" si="11"/>
        <v>0</v>
      </c>
      <c r="CF308" s="190"/>
      <c r="CG308" s="191">
        <f>+SUM(BE308:BO308)*BE283/BO$2+SUM(BP308:BV308)*BP283/BV$2+BW308*BW283+BX308*BX283+BY308*BY283</f>
        <v>0</v>
      </c>
      <c r="CH308" s="234">
        <f t="shared" si="12"/>
        <v>0</v>
      </c>
      <c r="CI308" s="190"/>
      <c r="CJ308" s="433">
        <f>+CA308*CA284+CD308*CD284+CG308*CG284</f>
        <v>0</v>
      </c>
      <c r="CL308" s="236"/>
      <c r="CM308" s="237"/>
      <c r="CN308" s="238"/>
      <c r="CP308" s="239"/>
      <c r="CQ308" s="240"/>
      <c r="CR308" s="240"/>
      <c r="CS308" s="240"/>
      <c r="CT308" s="241"/>
      <c r="CU308" s="242">
        <f t="shared" si="21"/>
        <v>0</v>
      </c>
      <c r="CW308" s="243"/>
      <c r="CX308" s="244">
        <f>+IF(DM308=0,0,IF(5*DM308/DM283&lt;2,2,5*DM308/DM283))</f>
        <v>0</v>
      </c>
      <c r="CY308" s="202">
        <f t="shared" si="14"/>
        <v>0</v>
      </c>
      <c r="CZ308" s="245">
        <f>+CW283*CW308+CX283*CX308+CY283*CY308</f>
        <v>0</v>
      </c>
      <c r="DA308" s="204"/>
      <c r="DB308" s="243"/>
      <c r="DC308" s="244">
        <f>+IF(DN308=0,0,IF(5*DN308/DN283&lt;2,2,5*DN308/DN283))</f>
        <v>0</v>
      </c>
      <c r="DD308" s="202">
        <f t="shared" si="15"/>
        <v>0</v>
      </c>
      <c r="DE308" s="246">
        <f>+DB283*DB308+DC283*DC308+DD283*DD308</f>
        <v>0</v>
      </c>
      <c r="DF308" s="190"/>
      <c r="DG308" s="243"/>
      <c r="DH308" s="202">
        <f t="shared" si="13"/>
        <v>0</v>
      </c>
      <c r="DI308" s="202">
        <f t="shared" si="16"/>
        <v>0</v>
      </c>
      <c r="DJ308" s="246">
        <f>+DG283*DG308+DH283*DH308+DI283*DI308</f>
        <v>0</v>
      </c>
      <c r="DK308" s="209"/>
      <c r="DL308" s="247"/>
      <c r="DM308" s="248"/>
      <c r="DN308" s="248"/>
      <c r="DO308" s="249"/>
      <c r="DR308" s="250">
        <f t="shared" si="17"/>
        <v>0</v>
      </c>
      <c r="DS308" s="397"/>
      <c r="DT308" s="397"/>
      <c r="DU308" s="398"/>
      <c r="DV308" s="391"/>
      <c r="DW308" s="253">
        <f t="shared" si="18"/>
        <v>0</v>
      </c>
      <c r="DX308" s="399"/>
      <c r="DY308" s="399"/>
      <c r="DZ308" s="400"/>
      <c r="EA308" s="391"/>
      <c r="EB308" s="401">
        <f t="shared" si="19"/>
        <v>0</v>
      </c>
      <c r="EC308" s="402"/>
      <c r="ED308" s="402"/>
      <c r="EE308" s="403"/>
    </row>
    <row r="309" spans="1:135" x14ac:dyDescent="0.3">
      <c r="A309" s="20">
        <f t="shared" si="20"/>
        <v>70625</v>
      </c>
      <c r="B309" s="21"/>
      <c r="C309" s="21"/>
      <c r="D309" s="21"/>
      <c r="E309" s="458"/>
      <c r="F309" s="223"/>
      <c r="G309" s="183"/>
      <c r="H309" s="183"/>
      <c r="I309" s="183"/>
      <c r="J309" s="183"/>
      <c r="K309" s="183"/>
      <c r="L309" s="183"/>
      <c r="M309" s="183"/>
      <c r="N309" s="183"/>
      <c r="O309" s="224"/>
      <c r="P309" s="167">
        <f>+IF(DL309=0,0,IF(5*DL309/DL306&lt;2,2,5*DL309/DL283))</f>
        <v>0</v>
      </c>
      <c r="Q309" s="223"/>
      <c r="R309" s="225"/>
      <c r="S309" s="225"/>
      <c r="T309" s="168"/>
      <c r="U309" s="168"/>
      <c r="V309" s="168"/>
      <c r="W309" s="166"/>
      <c r="X309" s="183">
        <f>IF(CL283=0,0,5-CL309*0.3)</f>
        <v>0</v>
      </c>
      <c r="Y309" s="169">
        <f>+IF(CP283="M",CU309,0)</f>
        <v>0</v>
      </c>
      <c r="Z309" s="170"/>
      <c r="AB309" s="223"/>
      <c r="AC309" s="183"/>
      <c r="AD309" s="183"/>
      <c r="AE309" s="183"/>
      <c r="AF309" s="183"/>
      <c r="AG309" s="183"/>
      <c r="AH309" s="183"/>
      <c r="AI309" s="183"/>
      <c r="AJ309" s="183"/>
      <c r="AK309" s="226"/>
      <c r="AL309" s="227"/>
      <c r="AM309" s="223">
        <f>+SUM(AX309:BC309)/BC282</f>
        <v>0</v>
      </c>
      <c r="AN309" s="225"/>
      <c r="AO309" s="225"/>
      <c r="AP309" s="168"/>
      <c r="AQ309" s="168"/>
      <c r="AR309" s="168"/>
      <c r="AS309" s="166"/>
      <c r="AT309" s="183">
        <f>IF(CM283=0,0,5-CM309*0.3)</f>
        <v>0</v>
      </c>
      <c r="AU309" s="169">
        <f>+IF(CQ283="G",CU309,0)</f>
        <v>0</v>
      </c>
      <c r="AV309" s="173"/>
      <c r="AX309" s="228"/>
      <c r="AY309" s="229"/>
      <c r="AZ309" s="229"/>
      <c r="BA309" s="229"/>
      <c r="BB309" s="229"/>
      <c r="BC309" s="230"/>
      <c r="BE309" s="231"/>
      <c r="BF309" s="183"/>
      <c r="BG309" s="183"/>
      <c r="BH309" s="183"/>
      <c r="BI309" s="183"/>
      <c r="BJ309" s="183"/>
      <c r="BK309" s="183"/>
      <c r="BL309" s="183"/>
      <c r="BM309" s="183"/>
      <c r="BN309" s="226"/>
      <c r="BO309" s="227"/>
      <c r="BP309" s="223"/>
      <c r="BQ309" s="225"/>
      <c r="BR309" s="225"/>
      <c r="BS309" s="168"/>
      <c r="BT309" s="168"/>
      <c r="BU309" s="168"/>
      <c r="BV309" s="166"/>
      <c r="BW309" s="183">
        <f>IF(CV283=0,0,5-CV309*0.3)</f>
        <v>0</v>
      </c>
      <c r="BX309" s="169">
        <f>+IF(AY283="G",BC309,0)</f>
        <v>0</v>
      </c>
      <c r="BY309" s="184"/>
      <c r="CA309" s="185">
        <f>+SUM(F309:O309)*F283/P282+P309*P283+Q283*SUM(Q309:W309)/W282+X283*X309+Y283*Y309+Z283*Z309</f>
        <v>0</v>
      </c>
      <c r="CB309" s="232">
        <f t="shared" si="10"/>
        <v>0</v>
      </c>
      <c r="CC309" s="187"/>
      <c r="CD309" s="188">
        <f>+SUM(AB309:AL309)*AB283/AL$2+SUM(AM309:AS309)*AM283/AS$2+AT309*AT283+AU309*AU283+AV309*AV283</f>
        <v>0</v>
      </c>
      <c r="CE309" s="233">
        <f t="shared" si="11"/>
        <v>0</v>
      </c>
      <c r="CF309" s="190"/>
      <c r="CG309" s="191">
        <f>+SUM(BE309:BO309)*BE283/BO$2+SUM(BP309:BV309)*BP283/BV$2+BW309*BW283+BX309*BX283+BY309*BY283</f>
        <v>0</v>
      </c>
      <c r="CH309" s="234">
        <f t="shared" si="12"/>
        <v>0</v>
      </c>
      <c r="CI309" s="190"/>
      <c r="CJ309" s="433">
        <f>+CA309*CA284+CD309*CD284+CG309*CG284</f>
        <v>0</v>
      </c>
      <c r="CL309" s="236"/>
      <c r="CM309" s="237"/>
      <c r="CN309" s="238"/>
      <c r="CP309" s="434"/>
      <c r="CQ309" s="435"/>
      <c r="CR309" s="435"/>
      <c r="CS309" s="435"/>
      <c r="CT309" s="436"/>
      <c r="CU309" s="242">
        <f t="shared" si="21"/>
        <v>0</v>
      </c>
      <c r="CW309" s="243"/>
      <c r="CX309" s="244">
        <f>+IF(DM309=0,0,IF(5*DM309/DM283&lt;2,2,5*DM309/DM283))</f>
        <v>0</v>
      </c>
      <c r="CY309" s="202">
        <f t="shared" si="14"/>
        <v>0</v>
      </c>
      <c r="CZ309" s="245">
        <f>+CW283*CW309+CX283*CX309+CY283*CY309</f>
        <v>0</v>
      </c>
      <c r="DA309" s="204"/>
      <c r="DB309" s="243"/>
      <c r="DC309" s="244">
        <f>+IF(DN309=0,0,IF(5*DN309/DN283&lt;2,2,5*DN309/DN283))</f>
        <v>0</v>
      </c>
      <c r="DD309" s="202">
        <f t="shared" si="15"/>
        <v>0</v>
      </c>
      <c r="DE309" s="246">
        <f>+DB283*DB309+DC283*DC309+DD283*DD309</f>
        <v>0</v>
      </c>
      <c r="DF309" s="190"/>
      <c r="DG309" s="243"/>
      <c r="DH309" s="202">
        <f t="shared" si="13"/>
        <v>0</v>
      </c>
      <c r="DI309" s="202">
        <f t="shared" si="16"/>
        <v>0</v>
      </c>
      <c r="DJ309" s="246">
        <f>+DG283*DG309+DH283*DH309+DI283*DI309</f>
        <v>0</v>
      </c>
      <c r="DK309" s="209"/>
      <c r="DL309" s="247"/>
      <c r="DM309" s="248"/>
      <c r="DN309" s="248"/>
      <c r="DO309" s="249"/>
      <c r="DR309" s="250">
        <f t="shared" si="17"/>
        <v>0</v>
      </c>
      <c r="DS309" s="397"/>
      <c r="DT309" s="397"/>
      <c r="DU309" s="398"/>
      <c r="DV309" s="391"/>
      <c r="DW309" s="253">
        <f t="shared" si="18"/>
        <v>0</v>
      </c>
      <c r="DX309" s="399"/>
      <c r="DY309" s="399"/>
      <c r="DZ309" s="400"/>
      <c r="EA309" s="391"/>
      <c r="EB309" s="401">
        <f t="shared" si="19"/>
        <v>0</v>
      </c>
      <c r="EC309" s="402"/>
      <c r="ED309" s="402"/>
      <c r="EE309" s="403"/>
    </row>
    <row r="310" spans="1:135" x14ac:dyDescent="0.3">
      <c r="A310" s="20">
        <f t="shared" si="20"/>
        <v>70626</v>
      </c>
      <c r="B310" s="21"/>
      <c r="C310" s="21"/>
      <c r="D310" s="21"/>
      <c r="E310" s="458"/>
      <c r="F310" s="223"/>
      <c r="G310" s="183"/>
      <c r="H310" s="183"/>
      <c r="I310" s="183"/>
      <c r="J310" s="183"/>
      <c r="K310" s="183"/>
      <c r="L310" s="183"/>
      <c r="M310" s="183"/>
      <c r="N310" s="183"/>
      <c r="O310" s="224"/>
      <c r="P310" s="167">
        <f>+IF(DL310=0,0,IF(5*DL310/DL307&lt;2,2,5*DL310/DL283))</f>
        <v>0</v>
      </c>
      <c r="Q310" s="223"/>
      <c r="R310" s="225"/>
      <c r="S310" s="225"/>
      <c r="T310" s="168"/>
      <c r="U310" s="168"/>
      <c r="V310" s="168"/>
      <c r="W310" s="166"/>
      <c r="X310" s="183">
        <f>IF(CL283=0,0,5-CL310*0.3)</f>
        <v>0</v>
      </c>
      <c r="Y310" s="169">
        <f>+IF(CP283="M",CU310,0)</f>
        <v>0</v>
      </c>
      <c r="Z310" s="170"/>
      <c r="AB310" s="223"/>
      <c r="AC310" s="183"/>
      <c r="AD310" s="183"/>
      <c r="AE310" s="183"/>
      <c r="AF310" s="183"/>
      <c r="AG310" s="183"/>
      <c r="AH310" s="183"/>
      <c r="AI310" s="183"/>
      <c r="AJ310" s="183"/>
      <c r="AK310" s="226"/>
      <c r="AL310" s="227"/>
      <c r="AM310" s="223">
        <f>+SUM(AX310:BC310)/BC282</f>
        <v>0</v>
      </c>
      <c r="AN310" s="225"/>
      <c r="AO310" s="225"/>
      <c r="AP310" s="168"/>
      <c r="AQ310" s="168"/>
      <c r="AR310" s="168"/>
      <c r="AS310" s="166"/>
      <c r="AT310" s="183">
        <f>IF(CM283=0,0,5-CM310*0.3)</f>
        <v>0</v>
      </c>
      <c r="AU310" s="169">
        <f>+IF(CQ283="G",CU310,0)</f>
        <v>0</v>
      </c>
      <c r="AV310" s="173"/>
      <c r="AX310" s="228"/>
      <c r="AY310" s="229"/>
      <c r="AZ310" s="229"/>
      <c r="BA310" s="229"/>
      <c r="BB310" s="229"/>
      <c r="BC310" s="230"/>
      <c r="BE310" s="231"/>
      <c r="BF310" s="183"/>
      <c r="BG310" s="183"/>
      <c r="BH310" s="183"/>
      <c r="BI310" s="183"/>
      <c r="BJ310" s="183"/>
      <c r="BK310" s="183"/>
      <c r="BL310" s="183"/>
      <c r="BM310" s="183"/>
      <c r="BN310" s="226"/>
      <c r="BO310" s="227"/>
      <c r="BP310" s="223"/>
      <c r="BQ310" s="225"/>
      <c r="BR310" s="225"/>
      <c r="BS310" s="168"/>
      <c r="BT310" s="168"/>
      <c r="BU310" s="168"/>
      <c r="BV310" s="166"/>
      <c r="BW310" s="183">
        <f>IF(CV283=0,0,5-CV310*0.3)</f>
        <v>0</v>
      </c>
      <c r="BX310" s="169">
        <f>+IF(AY283="G",BC310,0)</f>
        <v>0</v>
      </c>
      <c r="BY310" s="184"/>
      <c r="CA310" s="185">
        <f>+SUM(F310:O310)*F283/P282+P310*P283+Q283*SUM(Q310:W310)/W282+X283*X310+Y283*Y310+Z283*Z310</f>
        <v>0</v>
      </c>
      <c r="CB310" s="232">
        <f t="shared" si="10"/>
        <v>0</v>
      </c>
      <c r="CC310" s="187"/>
      <c r="CD310" s="188">
        <f>+SUM(AB310:AL310)*AB283/AL$2+SUM(AM310:AS310)*AM283/AS$2+AT310*AT283+AU310*AU283+AV310*AV283</f>
        <v>0</v>
      </c>
      <c r="CE310" s="233">
        <f t="shared" si="11"/>
        <v>0</v>
      </c>
      <c r="CF310" s="190"/>
      <c r="CG310" s="191">
        <f>+SUM(BE310:BO310)*BE283/BO$2+SUM(BP310:BV310)*BP283/BV$2+BW310*BW283+BX310*BX283+BY310*BY283</f>
        <v>0</v>
      </c>
      <c r="CH310" s="234">
        <f t="shared" si="12"/>
        <v>0</v>
      </c>
      <c r="CI310" s="190"/>
      <c r="CJ310" s="433">
        <f>+CA310*CA284+CD310*CD284+CG310*CG284</f>
        <v>0</v>
      </c>
      <c r="CL310" s="236"/>
      <c r="CM310" s="237"/>
      <c r="CN310" s="238"/>
      <c r="CP310" s="239"/>
      <c r="CQ310" s="240"/>
      <c r="CR310" s="240"/>
      <c r="CS310" s="240"/>
      <c r="CT310" s="241"/>
      <c r="CU310" s="242">
        <f t="shared" si="21"/>
        <v>0</v>
      </c>
      <c r="CW310" s="243"/>
      <c r="CX310" s="244">
        <f>+IF(DM310=0,0,IF(5*DM310/DM283&lt;2,2,5*DM310/DM283))</f>
        <v>0</v>
      </c>
      <c r="CY310" s="202">
        <f t="shared" si="14"/>
        <v>0</v>
      </c>
      <c r="CZ310" s="245">
        <f>+CW283*CW310+CX283*CX310+CY283*CY310</f>
        <v>0</v>
      </c>
      <c r="DA310" s="204"/>
      <c r="DB310" s="243"/>
      <c r="DC310" s="244">
        <f>+IF(DN310=0,0,IF(5*DN310/DN283&lt;2,2,5*DN310/DN283))</f>
        <v>0</v>
      </c>
      <c r="DD310" s="202">
        <f t="shared" si="15"/>
        <v>0</v>
      </c>
      <c r="DE310" s="246">
        <f>+DB283*DB310+DC283*DC310+DD283*DD310</f>
        <v>0</v>
      </c>
      <c r="DF310" s="190"/>
      <c r="DG310" s="243"/>
      <c r="DH310" s="202">
        <f t="shared" si="13"/>
        <v>0</v>
      </c>
      <c r="DI310" s="202">
        <f t="shared" si="16"/>
        <v>0</v>
      </c>
      <c r="DJ310" s="246">
        <f>+DG283*DG310+DH283*DH310+DI283*DI310</f>
        <v>0</v>
      </c>
      <c r="DK310" s="209"/>
      <c r="DL310" s="247"/>
      <c r="DM310" s="248"/>
      <c r="DN310" s="248"/>
      <c r="DO310" s="249"/>
      <c r="DR310" s="250">
        <f t="shared" si="17"/>
        <v>0</v>
      </c>
      <c r="DS310" s="397"/>
      <c r="DT310" s="397"/>
      <c r="DU310" s="398"/>
      <c r="DV310" s="391"/>
      <c r="DW310" s="253">
        <f t="shared" si="18"/>
        <v>0</v>
      </c>
      <c r="DX310" s="399"/>
      <c r="DY310" s="399"/>
      <c r="DZ310" s="400"/>
      <c r="EA310" s="391"/>
      <c r="EB310" s="401">
        <f t="shared" si="19"/>
        <v>0</v>
      </c>
      <c r="EC310" s="402"/>
      <c r="ED310" s="402"/>
      <c r="EE310" s="403"/>
    </row>
    <row r="311" spans="1:135" x14ac:dyDescent="0.3">
      <c r="A311" s="20">
        <f t="shared" si="20"/>
        <v>70627</v>
      </c>
      <c r="B311" s="21"/>
      <c r="C311" s="21"/>
      <c r="D311" s="21"/>
      <c r="E311" s="458"/>
      <c r="F311" s="223"/>
      <c r="G311" s="183"/>
      <c r="H311" s="183"/>
      <c r="I311" s="183"/>
      <c r="J311" s="183"/>
      <c r="K311" s="183"/>
      <c r="L311" s="183"/>
      <c r="M311" s="183"/>
      <c r="N311" s="183"/>
      <c r="O311" s="224"/>
      <c r="P311" s="167">
        <f>+IF(DL311=0,0,IF(5*DL311/DL308&lt;2,2,5*DL311/DL283))</f>
        <v>0</v>
      </c>
      <c r="Q311" s="223"/>
      <c r="R311" s="225"/>
      <c r="S311" s="225"/>
      <c r="T311" s="168"/>
      <c r="U311" s="168"/>
      <c r="V311" s="168"/>
      <c r="W311" s="166"/>
      <c r="X311" s="183">
        <f>IF(CL283=0,0,5-CL311*0.3)</f>
        <v>0</v>
      </c>
      <c r="Y311" s="169">
        <f>+IF(CP283="M",CU311,0)</f>
        <v>0</v>
      </c>
      <c r="Z311" s="170"/>
      <c r="AB311" s="223"/>
      <c r="AC311" s="183"/>
      <c r="AD311" s="183"/>
      <c r="AE311" s="183"/>
      <c r="AF311" s="183"/>
      <c r="AG311" s="183"/>
      <c r="AH311" s="183"/>
      <c r="AI311" s="183"/>
      <c r="AJ311" s="183"/>
      <c r="AK311" s="226"/>
      <c r="AL311" s="227"/>
      <c r="AM311" s="223">
        <f>+SUM(AX311:BC311)/BC282</f>
        <v>0</v>
      </c>
      <c r="AN311" s="225"/>
      <c r="AO311" s="225"/>
      <c r="AP311" s="168"/>
      <c r="AQ311" s="168"/>
      <c r="AR311" s="168"/>
      <c r="AS311" s="166"/>
      <c r="AT311" s="183">
        <f>IF(CM283=0,0,5-CM311*0.3)</f>
        <v>0</v>
      </c>
      <c r="AU311" s="169">
        <f>+IF(CQ283="G",CU311,0)</f>
        <v>0</v>
      </c>
      <c r="AV311" s="173"/>
      <c r="AX311" s="228"/>
      <c r="AY311" s="229"/>
      <c r="AZ311" s="229"/>
      <c r="BA311" s="229"/>
      <c r="BB311" s="229"/>
      <c r="BC311" s="230"/>
      <c r="BE311" s="231"/>
      <c r="BF311" s="183"/>
      <c r="BG311" s="183"/>
      <c r="BH311" s="183"/>
      <c r="BI311" s="183"/>
      <c r="BJ311" s="183"/>
      <c r="BK311" s="183"/>
      <c r="BL311" s="183"/>
      <c r="BM311" s="183"/>
      <c r="BN311" s="226"/>
      <c r="BO311" s="227"/>
      <c r="BP311" s="223"/>
      <c r="BQ311" s="225"/>
      <c r="BR311" s="225"/>
      <c r="BS311" s="168"/>
      <c r="BT311" s="168"/>
      <c r="BU311" s="168"/>
      <c r="BV311" s="166"/>
      <c r="BW311" s="183">
        <f>IF(CV283=0,0,5-CV311*0.3)</f>
        <v>0</v>
      </c>
      <c r="BX311" s="169">
        <f>+IF(AY283="G",BC311,0)</f>
        <v>0</v>
      </c>
      <c r="BY311" s="184"/>
      <c r="CA311" s="185">
        <f>+SUM(F311:O311)*F283/P282+P311*P283+Q283*SUM(Q311:W311)/W282+X283*X311+Y283*Y311+Z283*Z311</f>
        <v>0</v>
      </c>
      <c r="CB311" s="232">
        <f t="shared" si="10"/>
        <v>0</v>
      </c>
      <c r="CC311" s="187"/>
      <c r="CD311" s="188">
        <f>+SUM(AB311:AL311)*AB283/AL$2+SUM(AM311:AS311)*AM283/AS$2+AT311*AT283+AU311*AU283+AV311*AV283</f>
        <v>0</v>
      </c>
      <c r="CE311" s="233">
        <f t="shared" si="11"/>
        <v>0</v>
      </c>
      <c r="CF311" s="190"/>
      <c r="CG311" s="191">
        <f>+SUM(BE311:BO311)*BE283/BO$2+SUM(BP311:BV311)*BP283/BV$2+BW311*BW283+BX311*BX283+BY311*BY283</f>
        <v>0</v>
      </c>
      <c r="CH311" s="234">
        <f t="shared" si="12"/>
        <v>0</v>
      </c>
      <c r="CI311" s="190"/>
      <c r="CJ311" s="433">
        <f>+CA311*CA284+CD311*CD284+CG311*CG284</f>
        <v>0</v>
      </c>
      <c r="CL311" s="236"/>
      <c r="CM311" s="237"/>
      <c r="CN311" s="238"/>
      <c r="CP311" s="239"/>
      <c r="CQ311" s="240"/>
      <c r="CR311" s="240"/>
      <c r="CS311" s="240"/>
      <c r="CT311" s="241"/>
      <c r="CU311" s="242">
        <f t="shared" si="21"/>
        <v>0</v>
      </c>
      <c r="CW311" s="243"/>
      <c r="CX311" s="244">
        <f>+IF(DM311=0,0,IF(5*DM311/DM283&lt;2,2,5*DM311/DM283))</f>
        <v>0</v>
      </c>
      <c r="CY311" s="202">
        <f t="shared" si="14"/>
        <v>0</v>
      </c>
      <c r="CZ311" s="245">
        <f>+CW283*CW311+CX283*CX311+CY283*CY311</f>
        <v>0</v>
      </c>
      <c r="DA311" s="204"/>
      <c r="DB311" s="243"/>
      <c r="DC311" s="244">
        <f>+IF(DN311=0,0,IF(5*DN311/DN283&lt;2,2,5*DN311/DN283))</f>
        <v>0</v>
      </c>
      <c r="DD311" s="202">
        <f t="shared" si="15"/>
        <v>0</v>
      </c>
      <c r="DE311" s="246">
        <f>+DB283*DB311+DC283*DC311+DD283*DD311</f>
        <v>0</v>
      </c>
      <c r="DF311" s="190"/>
      <c r="DG311" s="243"/>
      <c r="DH311" s="202">
        <f t="shared" si="13"/>
        <v>0</v>
      </c>
      <c r="DI311" s="202">
        <f t="shared" si="16"/>
        <v>0</v>
      </c>
      <c r="DJ311" s="246">
        <f>+DG283*DG311+DH283*DH311+DI283*DI311</f>
        <v>0</v>
      </c>
      <c r="DK311" s="209"/>
      <c r="DL311" s="247"/>
      <c r="DM311" s="248"/>
      <c r="DN311" s="248"/>
      <c r="DO311" s="249"/>
      <c r="DR311" s="250">
        <f t="shared" si="17"/>
        <v>0</v>
      </c>
      <c r="DS311" s="397"/>
      <c r="DT311" s="397"/>
      <c r="DU311" s="398"/>
      <c r="DV311" s="391"/>
      <c r="DW311" s="253">
        <f t="shared" si="18"/>
        <v>0</v>
      </c>
      <c r="DX311" s="399"/>
      <c r="DY311" s="399"/>
      <c r="DZ311" s="400"/>
      <c r="EA311" s="391"/>
      <c r="EB311" s="401">
        <f t="shared" si="19"/>
        <v>0</v>
      </c>
      <c r="EC311" s="402"/>
      <c r="ED311" s="402"/>
      <c r="EE311" s="403"/>
    </row>
    <row r="312" spans="1:135" x14ac:dyDescent="0.3">
      <c r="A312" s="20">
        <f t="shared" si="20"/>
        <v>70628</v>
      </c>
      <c r="B312" s="21"/>
      <c r="C312" s="21"/>
      <c r="D312" s="21"/>
      <c r="E312" s="458"/>
      <c r="F312" s="223"/>
      <c r="G312" s="183"/>
      <c r="H312" s="183"/>
      <c r="I312" s="183"/>
      <c r="J312" s="183"/>
      <c r="K312" s="183"/>
      <c r="L312" s="183"/>
      <c r="M312" s="183"/>
      <c r="N312" s="183"/>
      <c r="O312" s="224"/>
      <c r="P312" s="167">
        <f>+IF(DL312=0,0,IF(5*DL312/DL309&lt;2,2,5*DL312/DL283))</f>
        <v>0</v>
      </c>
      <c r="Q312" s="223"/>
      <c r="R312" s="225"/>
      <c r="S312" s="225"/>
      <c r="T312" s="168"/>
      <c r="U312" s="168"/>
      <c r="V312" s="168"/>
      <c r="W312" s="166"/>
      <c r="X312" s="183">
        <f>IF(CL283=0,0,5-CL312*0.3)</f>
        <v>0</v>
      </c>
      <c r="Y312" s="169">
        <f>+IF(CP283="M",CU312,0)</f>
        <v>0</v>
      </c>
      <c r="Z312" s="170"/>
      <c r="AB312" s="223"/>
      <c r="AC312" s="183"/>
      <c r="AD312" s="183"/>
      <c r="AE312" s="183"/>
      <c r="AF312" s="183"/>
      <c r="AG312" s="183"/>
      <c r="AH312" s="183"/>
      <c r="AI312" s="183"/>
      <c r="AJ312" s="183"/>
      <c r="AK312" s="226"/>
      <c r="AL312" s="227"/>
      <c r="AM312" s="223">
        <f>+SUM(AX312:BC312)/BC282</f>
        <v>0</v>
      </c>
      <c r="AN312" s="225"/>
      <c r="AO312" s="225"/>
      <c r="AP312" s="168"/>
      <c r="AQ312" s="168"/>
      <c r="AR312" s="168"/>
      <c r="AS312" s="166"/>
      <c r="AT312" s="183">
        <f>IF(CM283=0,0,5-CM312*0.3)</f>
        <v>0</v>
      </c>
      <c r="AU312" s="169">
        <f>+IF(CQ283="G",CU312,0)</f>
        <v>0</v>
      </c>
      <c r="AV312" s="173"/>
      <c r="AX312" s="228"/>
      <c r="AY312" s="229"/>
      <c r="AZ312" s="229"/>
      <c r="BA312" s="229"/>
      <c r="BB312" s="229"/>
      <c r="BC312" s="230"/>
      <c r="BE312" s="231"/>
      <c r="BF312" s="183"/>
      <c r="BG312" s="183"/>
      <c r="BH312" s="183"/>
      <c r="BI312" s="183"/>
      <c r="BJ312" s="183"/>
      <c r="BK312" s="183"/>
      <c r="BL312" s="183"/>
      <c r="BM312" s="183"/>
      <c r="BN312" s="226"/>
      <c r="BO312" s="227"/>
      <c r="BP312" s="223"/>
      <c r="BQ312" s="225"/>
      <c r="BR312" s="225"/>
      <c r="BS312" s="168"/>
      <c r="BT312" s="168"/>
      <c r="BU312" s="168"/>
      <c r="BV312" s="166"/>
      <c r="BW312" s="183">
        <f>IF(CV283=0,0,5-CV312*0.3)</f>
        <v>0</v>
      </c>
      <c r="BX312" s="169">
        <f>+IF(AY283="G",BC312,0)</f>
        <v>0</v>
      </c>
      <c r="BY312" s="184"/>
      <c r="CA312" s="185">
        <f>+SUM(F312:O312)*F283/P282+P312*P283+Q283*SUM(Q312:W312)/W282+X283*X312+Y283*Y312+Z283*Z312</f>
        <v>0</v>
      </c>
      <c r="CB312" s="232">
        <f t="shared" si="10"/>
        <v>0</v>
      </c>
      <c r="CC312" s="187"/>
      <c r="CD312" s="188">
        <f>+SUM(AB312:AL312)*AB283/AL$2+SUM(AM312:AS312)*AM283/AS$2+AT312*AT283+AU312*AU283+AV312*AV283</f>
        <v>0</v>
      </c>
      <c r="CE312" s="233">
        <f t="shared" si="11"/>
        <v>0</v>
      </c>
      <c r="CF312" s="190"/>
      <c r="CG312" s="191">
        <f>+SUM(BE312:BO312)*BE283/BO$2+SUM(BP312:BV312)*BP283/BV$2+BW312*BW283+BX312*BX283+BY312*BY283</f>
        <v>0</v>
      </c>
      <c r="CH312" s="234">
        <f t="shared" si="12"/>
        <v>0</v>
      </c>
      <c r="CI312" s="190"/>
      <c r="CJ312" s="433">
        <f>+CA312*CA284+CD312*CD284+CG312*CG284</f>
        <v>0</v>
      </c>
      <c r="CL312" s="236"/>
      <c r="CM312" s="237"/>
      <c r="CN312" s="238"/>
      <c r="CP312" s="434"/>
      <c r="CQ312" s="435"/>
      <c r="CR312" s="435"/>
      <c r="CS312" s="435"/>
      <c r="CT312" s="436"/>
      <c r="CU312" s="242">
        <f t="shared" si="21"/>
        <v>0</v>
      </c>
      <c r="CW312" s="243"/>
      <c r="CX312" s="244">
        <f>+IF(DM312=0,0,IF(5*DM312/DM283&lt;2,2,5*DM312/DM283))</f>
        <v>0</v>
      </c>
      <c r="CY312" s="202">
        <f t="shared" si="14"/>
        <v>0</v>
      </c>
      <c r="CZ312" s="245">
        <f>+CW283*CW312+CX283*CX312+CY283*CY312</f>
        <v>0</v>
      </c>
      <c r="DA312" s="204"/>
      <c r="DB312" s="243"/>
      <c r="DC312" s="244">
        <f>+IF(DN312=0,0,IF(5*DN312/DN283&lt;2,2,5*DN312/DN283))</f>
        <v>0</v>
      </c>
      <c r="DD312" s="202">
        <f t="shared" si="15"/>
        <v>0</v>
      </c>
      <c r="DE312" s="246">
        <f>+DB283*DB312+DC283*DC312+DD283*DD312</f>
        <v>0</v>
      </c>
      <c r="DF312" s="190"/>
      <c r="DG312" s="243"/>
      <c r="DH312" s="202">
        <f t="shared" si="13"/>
        <v>0</v>
      </c>
      <c r="DI312" s="202">
        <f t="shared" si="16"/>
        <v>0</v>
      </c>
      <c r="DJ312" s="246">
        <f>+DG283*DG312+DH283*DH312+DI283*DI312</f>
        <v>0</v>
      </c>
      <c r="DK312" s="209"/>
      <c r="DL312" s="247"/>
      <c r="DM312" s="248"/>
      <c r="DN312" s="248"/>
      <c r="DO312" s="249"/>
      <c r="DR312" s="250">
        <f t="shared" si="17"/>
        <v>0</v>
      </c>
      <c r="DS312" s="397"/>
      <c r="DT312" s="397"/>
      <c r="DU312" s="398"/>
      <c r="DV312" s="391"/>
      <c r="DW312" s="253">
        <f t="shared" si="18"/>
        <v>0</v>
      </c>
      <c r="DX312" s="399"/>
      <c r="DY312" s="399"/>
      <c r="DZ312" s="400"/>
      <c r="EA312" s="391"/>
      <c r="EB312" s="401">
        <f t="shared" si="19"/>
        <v>0</v>
      </c>
      <c r="EC312" s="402"/>
      <c r="ED312" s="402"/>
      <c r="EE312" s="403"/>
    </row>
    <row r="313" spans="1:135" x14ac:dyDescent="0.3">
      <c r="A313" s="20">
        <f t="shared" si="20"/>
        <v>70629</v>
      </c>
      <c r="B313" s="21"/>
      <c r="C313" s="21"/>
      <c r="D313" s="21"/>
      <c r="E313" s="458"/>
      <c r="F313" s="266"/>
      <c r="G313" s="268"/>
      <c r="H313" s="268"/>
      <c r="I313" s="268"/>
      <c r="J313" s="268"/>
      <c r="K313" s="268"/>
      <c r="L313" s="268"/>
      <c r="M313" s="268"/>
      <c r="N313" s="268"/>
      <c r="O313" s="224"/>
      <c r="P313" s="167">
        <f>+IF(DL313=0,0,IF(5*DL313/DL310&lt;2,2,5*DL313/DL283))</f>
        <v>0</v>
      </c>
      <c r="Q313" s="266"/>
      <c r="R313" s="269"/>
      <c r="S313" s="269"/>
      <c r="T313" s="169"/>
      <c r="U313" s="169"/>
      <c r="V313" s="169"/>
      <c r="W313" s="166"/>
      <c r="X313" s="183">
        <f>IF(CL283=0,0,5-CL313*0.3)</f>
        <v>0</v>
      </c>
      <c r="Y313" s="169">
        <f>+IF(CP283="M",CU313,0)</f>
        <v>0</v>
      </c>
      <c r="Z313" s="170"/>
      <c r="AB313" s="266"/>
      <c r="AC313" s="268"/>
      <c r="AD313" s="268"/>
      <c r="AE313" s="268"/>
      <c r="AF313" s="268"/>
      <c r="AG313" s="268"/>
      <c r="AH313" s="268"/>
      <c r="AI313" s="268"/>
      <c r="AJ313" s="268"/>
      <c r="AK313" s="226"/>
      <c r="AL313" s="227"/>
      <c r="AM313" s="223">
        <f>+SUM(AX313:BC313)/BC282</f>
        <v>0</v>
      </c>
      <c r="AN313" s="269"/>
      <c r="AO313" s="269"/>
      <c r="AP313" s="169"/>
      <c r="AQ313" s="169"/>
      <c r="AR313" s="169"/>
      <c r="AS313" s="166"/>
      <c r="AT313" s="183">
        <f>IF(CM283=0,0,5-CM313*0.3)</f>
        <v>0</v>
      </c>
      <c r="AU313" s="169">
        <f>+IF(CQ283="G",CU313,0)</f>
        <v>0</v>
      </c>
      <c r="AV313" s="173"/>
      <c r="AX313" s="228"/>
      <c r="AY313" s="229"/>
      <c r="AZ313" s="229"/>
      <c r="BA313" s="229"/>
      <c r="BB313" s="229"/>
      <c r="BC313" s="230"/>
      <c r="BE313" s="270"/>
      <c r="BF313" s="268"/>
      <c r="BG313" s="268"/>
      <c r="BH313" s="268"/>
      <c r="BI313" s="268"/>
      <c r="BJ313" s="268"/>
      <c r="BK313" s="268"/>
      <c r="BL313" s="268"/>
      <c r="BM313" s="268"/>
      <c r="BN313" s="226"/>
      <c r="BO313" s="227"/>
      <c r="BP313" s="223"/>
      <c r="BQ313" s="269"/>
      <c r="BR313" s="269"/>
      <c r="BS313" s="169"/>
      <c r="BT313" s="169"/>
      <c r="BU313" s="169"/>
      <c r="BV313" s="166"/>
      <c r="BW313" s="183">
        <f>IF(CV283=0,0,5-CV313*0.3)</f>
        <v>0</v>
      </c>
      <c r="BX313" s="169">
        <f>+IF(AY283="G",BC313,0)</f>
        <v>0</v>
      </c>
      <c r="BY313" s="184"/>
      <c r="CA313" s="185">
        <f>+SUM(F313:O313)*F283/P282+P313*P283+Q283*SUM(Q313:W313)/W282+X283*X313+Y283*Y313+Z283*Z313</f>
        <v>0</v>
      </c>
      <c r="CB313" s="232">
        <f t="shared" si="10"/>
        <v>0</v>
      </c>
      <c r="CC313" s="187"/>
      <c r="CD313" s="188">
        <f>+SUM(AB313:AL313)*AB283/AL$2+SUM(AM313:AS313)*AM283/AS$2+AT313*AT283+AU313*AU283+AV313*AV283</f>
        <v>0</v>
      </c>
      <c r="CE313" s="233">
        <f t="shared" si="11"/>
        <v>0</v>
      </c>
      <c r="CF313" s="190"/>
      <c r="CG313" s="191">
        <f>+SUM(BE313:BO313)*BE283/BO$2+SUM(BP313:BV313)*BP283/BV$2+BW313*BW283+BX313*BX283+BY313*BY283</f>
        <v>0</v>
      </c>
      <c r="CH313" s="234">
        <f t="shared" si="12"/>
        <v>0</v>
      </c>
      <c r="CI313" s="190"/>
      <c r="CJ313" s="433">
        <f>+CA313*CA284+CD313*CD284+CG313*CG284</f>
        <v>0</v>
      </c>
      <c r="CL313" s="236"/>
      <c r="CM313" s="237"/>
      <c r="CN313" s="238"/>
      <c r="CP313" s="434"/>
      <c r="CQ313" s="435"/>
      <c r="CR313" s="435"/>
      <c r="CS313" s="435"/>
      <c r="CT313" s="436"/>
      <c r="CU313" s="242">
        <f t="shared" si="21"/>
        <v>0</v>
      </c>
      <c r="CW313" s="243"/>
      <c r="CX313" s="244">
        <f>+IF(DM313=0,0,IF(5*DM313/DM283&lt;2,2,5*DM313/DM283))</f>
        <v>0</v>
      </c>
      <c r="CY313" s="202">
        <f t="shared" si="14"/>
        <v>0</v>
      </c>
      <c r="CZ313" s="245">
        <f>+CW283*CW313+CX283*CX313+CY283*CY313</f>
        <v>0</v>
      </c>
      <c r="DA313" s="204"/>
      <c r="DB313" s="243"/>
      <c r="DC313" s="244">
        <f>+IF(DN313=0,0,IF(5*DN313/DN283&lt;2,2,5*DN313/DN283))</f>
        <v>0</v>
      </c>
      <c r="DD313" s="202">
        <f t="shared" si="15"/>
        <v>0</v>
      </c>
      <c r="DE313" s="246">
        <f>+DB283*DB313+DC283*DC313+DD283*DD313</f>
        <v>0</v>
      </c>
      <c r="DF313" s="190"/>
      <c r="DG313" s="243"/>
      <c r="DH313" s="202">
        <f t="shared" si="13"/>
        <v>0</v>
      </c>
      <c r="DI313" s="202">
        <f t="shared" si="16"/>
        <v>0</v>
      </c>
      <c r="DJ313" s="246">
        <f>+DG283*DG313+DH283*DH313+DI283*DI313</f>
        <v>0</v>
      </c>
      <c r="DK313" s="209"/>
      <c r="DL313" s="247"/>
      <c r="DM313" s="248"/>
      <c r="DN313" s="248"/>
      <c r="DO313" s="249"/>
      <c r="DR313" s="250">
        <f t="shared" si="17"/>
        <v>0</v>
      </c>
      <c r="DS313" s="397"/>
      <c r="DT313" s="397"/>
      <c r="DU313" s="398"/>
      <c r="DV313" s="391"/>
      <c r="DW313" s="253">
        <f t="shared" si="18"/>
        <v>0</v>
      </c>
      <c r="DX313" s="399"/>
      <c r="DY313" s="399"/>
      <c r="DZ313" s="400"/>
      <c r="EA313" s="391"/>
      <c r="EB313" s="401">
        <f t="shared" si="19"/>
        <v>0</v>
      </c>
      <c r="EC313" s="402"/>
      <c r="ED313" s="402"/>
      <c r="EE313" s="403"/>
    </row>
    <row r="314" spans="1:135" x14ac:dyDescent="0.3">
      <c r="A314" s="20">
        <f t="shared" si="20"/>
        <v>70630</v>
      </c>
      <c r="B314" s="21"/>
      <c r="C314" s="21"/>
      <c r="D314" s="21"/>
      <c r="E314" s="458"/>
      <c r="F314" s="223"/>
      <c r="G314" s="183"/>
      <c r="H314" s="183"/>
      <c r="I314" s="183"/>
      <c r="J314" s="183"/>
      <c r="K314" s="183"/>
      <c r="L314" s="183"/>
      <c r="M314" s="183"/>
      <c r="N314" s="183"/>
      <c r="O314" s="224"/>
      <c r="P314" s="167">
        <f>+IF(DL314=0,0,IF(5*DL314/DL311&lt;2,2,5*DL314/DL283))</f>
        <v>0</v>
      </c>
      <c r="Q314" s="223"/>
      <c r="R314" s="225"/>
      <c r="S314" s="225"/>
      <c r="T314" s="168"/>
      <c r="U314" s="168"/>
      <c r="V314" s="168"/>
      <c r="W314" s="166"/>
      <c r="X314" s="183">
        <f>IF(CL283=0,0,5-CL314*0.3)</f>
        <v>0</v>
      </c>
      <c r="Y314" s="169">
        <f>+IF(CP283="M",CU314,0)</f>
        <v>0</v>
      </c>
      <c r="Z314" s="170"/>
      <c r="AB314" s="223"/>
      <c r="AC314" s="183"/>
      <c r="AD314" s="183"/>
      <c r="AE314" s="183"/>
      <c r="AF314" s="183"/>
      <c r="AG314" s="183"/>
      <c r="AH314" s="183"/>
      <c r="AI314" s="183"/>
      <c r="AJ314" s="183"/>
      <c r="AK314" s="226"/>
      <c r="AL314" s="227"/>
      <c r="AM314" s="223">
        <f>+SUM(AX314:BC314)/BC282</f>
        <v>0</v>
      </c>
      <c r="AN314" s="225"/>
      <c r="AO314" s="225"/>
      <c r="AP314" s="168"/>
      <c r="AQ314" s="168"/>
      <c r="AR314" s="168"/>
      <c r="AS314" s="166"/>
      <c r="AT314" s="183">
        <f>IF(CM283=0,0,5-CM314*0.3)</f>
        <v>0</v>
      </c>
      <c r="AU314" s="169">
        <f>+IF(CQ283="G",CU314,0)</f>
        <v>0</v>
      </c>
      <c r="AV314" s="173"/>
      <c r="AX314" s="228"/>
      <c r="AY314" s="229"/>
      <c r="AZ314" s="229"/>
      <c r="BA314" s="229"/>
      <c r="BB314" s="229"/>
      <c r="BC314" s="230"/>
      <c r="BE314" s="231"/>
      <c r="BF314" s="183"/>
      <c r="BG314" s="183"/>
      <c r="BH314" s="183"/>
      <c r="BI314" s="183"/>
      <c r="BJ314" s="183"/>
      <c r="BK314" s="183"/>
      <c r="BL314" s="183"/>
      <c r="BM314" s="183"/>
      <c r="BN314" s="226"/>
      <c r="BO314" s="227"/>
      <c r="BP314" s="223"/>
      <c r="BQ314" s="225"/>
      <c r="BR314" s="225"/>
      <c r="BS314" s="168"/>
      <c r="BT314" s="168"/>
      <c r="BU314" s="168"/>
      <c r="BV314" s="166"/>
      <c r="BW314" s="183">
        <f>IF(CV283=0,0,5-CV314*0.3)</f>
        <v>0</v>
      </c>
      <c r="BX314" s="169">
        <f>+IF(AY283="G",BC314,0)</f>
        <v>0</v>
      </c>
      <c r="BY314" s="184"/>
      <c r="CA314" s="185">
        <f>+SUM(F314:O314)*F283/P282+P314*P283+Q283*SUM(Q314:W314)/W282+X283*X314+Y283*Y314+Z283*Z314</f>
        <v>0</v>
      </c>
      <c r="CB314" s="232">
        <f t="shared" si="10"/>
        <v>0</v>
      </c>
      <c r="CC314" s="187"/>
      <c r="CD314" s="188">
        <f>+SUM(AB314:AL314)*AB283/AL$2+SUM(AM314:AS314)*AM283/AS$2+AT314*AT283+AU314*AU283+AV314*AV283</f>
        <v>0</v>
      </c>
      <c r="CE314" s="233">
        <f t="shared" si="11"/>
        <v>0</v>
      </c>
      <c r="CF314" s="190"/>
      <c r="CG314" s="191">
        <f>+SUM(BE314:BO314)*BE283/BO$2+SUM(BP314:BV314)*BP283/BV$2+BW314*BW283+BX314*BX283+BY314*BY283</f>
        <v>0</v>
      </c>
      <c r="CH314" s="234">
        <f t="shared" si="12"/>
        <v>0</v>
      </c>
      <c r="CI314" s="190"/>
      <c r="CJ314" s="433">
        <f>+CA314*CA284+CD314*CD284+CG314*CG284</f>
        <v>0</v>
      </c>
      <c r="CL314" s="236"/>
      <c r="CM314" s="237"/>
      <c r="CN314" s="238"/>
      <c r="CP314" s="239"/>
      <c r="CQ314" s="240"/>
      <c r="CR314" s="240"/>
      <c r="CS314" s="240"/>
      <c r="CT314" s="241"/>
      <c r="CU314" s="242">
        <f t="shared" si="21"/>
        <v>0</v>
      </c>
      <c r="CW314" s="243"/>
      <c r="CX314" s="244">
        <f>+IF(DM314=0,0,IF(5*DM314/DM283&lt;2,2,5*DM314/DM283))</f>
        <v>0</v>
      </c>
      <c r="CY314" s="202">
        <f t="shared" si="14"/>
        <v>0</v>
      </c>
      <c r="CZ314" s="245">
        <f>+CW283*CW314+CX283*CX314+CY283*CY314</f>
        <v>0</v>
      </c>
      <c r="DA314" s="204"/>
      <c r="DB314" s="243"/>
      <c r="DC314" s="244">
        <f>+IF(DN314=0,0,IF(5*DN314/DN283&lt;2,2,5*DN314/DN283))</f>
        <v>0</v>
      </c>
      <c r="DD314" s="202">
        <f t="shared" si="15"/>
        <v>0</v>
      </c>
      <c r="DE314" s="246">
        <f>+DB283*DB314+DC283*DC314+DD283*DD314</f>
        <v>0</v>
      </c>
      <c r="DF314" s="190"/>
      <c r="DG314" s="243"/>
      <c r="DH314" s="202">
        <f t="shared" si="13"/>
        <v>0</v>
      </c>
      <c r="DI314" s="202">
        <f t="shared" si="16"/>
        <v>0</v>
      </c>
      <c r="DJ314" s="246">
        <f>+DG283*DG314+DH283*DH314+DI283*DI314</f>
        <v>0</v>
      </c>
      <c r="DK314" s="209"/>
      <c r="DL314" s="247"/>
      <c r="DM314" s="248"/>
      <c r="DN314" s="248"/>
      <c r="DO314" s="249"/>
      <c r="DR314" s="250">
        <f t="shared" si="17"/>
        <v>0</v>
      </c>
      <c r="DS314" s="397"/>
      <c r="DT314" s="397"/>
      <c r="DU314" s="398"/>
      <c r="DV314" s="391"/>
      <c r="DW314" s="253">
        <f t="shared" si="18"/>
        <v>0</v>
      </c>
      <c r="DX314" s="399"/>
      <c r="DY314" s="399"/>
      <c r="DZ314" s="400"/>
      <c r="EA314" s="391"/>
      <c r="EB314" s="401">
        <f t="shared" si="19"/>
        <v>0</v>
      </c>
      <c r="EC314" s="402"/>
      <c r="ED314" s="402"/>
      <c r="EE314" s="403"/>
    </row>
    <row r="315" spans="1:135" x14ac:dyDescent="0.3">
      <c r="A315" s="20">
        <f t="shared" si="20"/>
        <v>70631</v>
      </c>
      <c r="B315" s="21"/>
      <c r="C315" s="21"/>
      <c r="D315" s="21"/>
      <c r="E315" s="458"/>
      <c r="F315" s="223"/>
      <c r="G315" s="183"/>
      <c r="H315" s="183"/>
      <c r="I315" s="183"/>
      <c r="J315" s="183"/>
      <c r="K315" s="183"/>
      <c r="L315" s="183"/>
      <c r="M315" s="183"/>
      <c r="N315" s="183"/>
      <c r="O315" s="224"/>
      <c r="P315" s="167">
        <f>+IF(DL315=0,0,IF(5*DL315/DL312&lt;2,2,5*DL315/DL283))</f>
        <v>0</v>
      </c>
      <c r="Q315" s="223"/>
      <c r="R315" s="225"/>
      <c r="S315" s="225"/>
      <c r="T315" s="168"/>
      <c r="U315" s="168"/>
      <c r="V315" s="168"/>
      <c r="W315" s="166"/>
      <c r="X315" s="183">
        <f>IF(CL283=0,0,5-CL315*0.3)</f>
        <v>0</v>
      </c>
      <c r="Y315" s="169">
        <f>+IF(CP283="M",CU315,0)</f>
        <v>0</v>
      </c>
      <c r="Z315" s="170"/>
      <c r="AB315" s="223"/>
      <c r="AC315" s="183"/>
      <c r="AD315" s="183"/>
      <c r="AE315" s="183"/>
      <c r="AF315" s="183"/>
      <c r="AG315" s="183"/>
      <c r="AH315" s="183"/>
      <c r="AI315" s="183"/>
      <c r="AJ315" s="183"/>
      <c r="AK315" s="226"/>
      <c r="AL315" s="227"/>
      <c r="AM315" s="223">
        <f>+SUM(AX315:BC315)/BC282</f>
        <v>0</v>
      </c>
      <c r="AN315" s="225"/>
      <c r="AO315" s="225"/>
      <c r="AP315" s="168"/>
      <c r="AQ315" s="168"/>
      <c r="AR315" s="168"/>
      <c r="AS315" s="166"/>
      <c r="AT315" s="183">
        <f>IF(CM283=0,0,5-CM315*0.3)</f>
        <v>0</v>
      </c>
      <c r="AU315" s="169">
        <f>+IF(CQ283="G",CU315,0)</f>
        <v>0</v>
      </c>
      <c r="AV315" s="173"/>
      <c r="AX315" s="228"/>
      <c r="AY315" s="229"/>
      <c r="AZ315" s="229"/>
      <c r="BA315" s="229"/>
      <c r="BB315" s="229"/>
      <c r="BC315" s="230"/>
      <c r="BE315" s="231"/>
      <c r="BF315" s="183"/>
      <c r="BG315" s="183"/>
      <c r="BH315" s="183"/>
      <c r="BI315" s="183"/>
      <c r="BJ315" s="183"/>
      <c r="BK315" s="183"/>
      <c r="BL315" s="183"/>
      <c r="BM315" s="183"/>
      <c r="BN315" s="226"/>
      <c r="BO315" s="227"/>
      <c r="BP315" s="223"/>
      <c r="BQ315" s="225"/>
      <c r="BR315" s="225"/>
      <c r="BS315" s="168"/>
      <c r="BT315" s="168"/>
      <c r="BU315" s="168"/>
      <c r="BV315" s="166"/>
      <c r="BW315" s="183">
        <f>IF(CV283=0,0,5-CV315*0.3)</f>
        <v>0</v>
      </c>
      <c r="BX315" s="169">
        <f>+IF(AY283="G",BC315,0)</f>
        <v>0</v>
      </c>
      <c r="BY315" s="184"/>
      <c r="CA315" s="185">
        <f>+SUM(F315:O315)*F283/P282+P315*P283+Q283*SUM(Q315:W315)/W282+X283*X315+Y283*Y315+Z283*Z315</f>
        <v>0</v>
      </c>
      <c r="CB315" s="232">
        <f t="shared" si="10"/>
        <v>0</v>
      </c>
      <c r="CC315" s="187"/>
      <c r="CD315" s="188">
        <f>+SUM(AB315:AL315)*AB283/AL$2+SUM(AM315:AS315)*AM283/AS$2+AT315*AT283+AU315*AU283+AV315*AV283</f>
        <v>0</v>
      </c>
      <c r="CE315" s="233">
        <f t="shared" si="11"/>
        <v>0</v>
      </c>
      <c r="CF315" s="190"/>
      <c r="CG315" s="191">
        <f>+SUM(BE315:BO315)*BE283/BO$2+SUM(BP315:BV315)*BP283/BV$2+BW315*BW283+BX315*BX283+BY315*BY283</f>
        <v>0</v>
      </c>
      <c r="CH315" s="234">
        <f t="shared" si="12"/>
        <v>0</v>
      </c>
      <c r="CI315" s="190"/>
      <c r="CJ315" s="433">
        <f>+CA315*CA284+CD315*CD284+CG315*CG284</f>
        <v>0</v>
      </c>
      <c r="CL315" s="236"/>
      <c r="CM315" s="237"/>
      <c r="CN315" s="238"/>
      <c r="CP315" s="239"/>
      <c r="CQ315" s="240"/>
      <c r="CR315" s="240"/>
      <c r="CS315" s="240"/>
      <c r="CT315" s="241"/>
      <c r="CU315" s="242">
        <f t="shared" si="21"/>
        <v>0</v>
      </c>
      <c r="CW315" s="243"/>
      <c r="CX315" s="244">
        <f>+IF(DM315=0,0,IF(5*DM315/DM283&lt;2,2,5*DM315/DM283))</f>
        <v>0</v>
      </c>
      <c r="CY315" s="202">
        <f t="shared" si="14"/>
        <v>0</v>
      </c>
      <c r="CZ315" s="245">
        <f>+CW283*CW315+CX283*CX315+CY283*CY315</f>
        <v>0</v>
      </c>
      <c r="DA315" s="204"/>
      <c r="DB315" s="243"/>
      <c r="DC315" s="244">
        <f>+IF(DN315=0,0,IF(5*DN315/DN283&lt;2,2,5*DN315/DN283))</f>
        <v>0</v>
      </c>
      <c r="DD315" s="202">
        <f t="shared" si="15"/>
        <v>0</v>
      </c>
      <c r="DE315" s="246">
        <f>+DB283*DB315+DC283*DC315+DD283*DD315</f>
        <v>0</v>
      </c>
      <c r="DF315" s="190"/>
      <c r="DG315" s="243"/>
      <c r="DH315" s="202">
        <f t="shared" si="13"/>
        <v>0</v>
      </c>
      <c r="DI315" s="202">
        <f t="shared" si="16"/>
        <v>0</v>
      </c>
      <c r="DJ315" s="246">
        <f>+DG283*DG315+DH283*DH315+DI283*DI315</f>
        <v>0</v>
      </c>
      <c r="DK315" s="209"/>
      <c r="DL315" s="247"/>
      <c r="DM315" s="248"/>
      <c r="DN315" s="248"/>
      <c r="DO315" s="249"/>
      <c r="DR315" s="250">
        <f t="shared" si="17"/>
        <v>0</v>
      </c>
      <c r="DS315" s="397"/>
      <c r="DT315" s="397"/>
      <c r="DU315" s="398"/>
      <c r="DV315" s="391"/>
      <c r="DW315" s="253">
        <f t="shared" si="18"/>
        <v>0</v>
      </c>
      <c r="DX315" s="399"/>
      <c r="DY315" s="399"/>
      <c r="DZ315" s="400"/>
      <c r="EA315" s="391"/>
      <c r="EB315" s="401">
        <f t="shared" si="19"/>
        <v>0</v>
      </c>
      <c r="EC315" s="402"/>
      <c r="ED315" s="402"/>
      <c r="EE315" s="403"/>
    </row>
    <row r="316" spans="1:135" x14ac:dyDescent="0.3">
      <c r="A316" s="20">
        <f t="shared" si="20"/>
        <v>70632</v>
      </c>
      <c r="B316" s="21"/>
      <c r="C316" s="21"/>
      <c r="D316" s="21"/>
      <c r="E316" s="458"/>
      <c r="F316" s="266"/>
      <c r="G316" s="268"/>
      <c r="H316" s="268"/>
      <c r="I316" s="268"/>
      <c r="J316" s="268"/>
      <c r="K316" s="268"/>
      <c r="L316" s="268"/>
      <c r="M316" s="268"/>
      <c r="N316" s="268"/>
      <c r="O316" s="224"/>
      <c r="P316" s="167">
        <f>+IF(DL316=0,0,IF(5*DL316/DL313&lt;2,2,5*DL316/DL283))</f>
        <v>0</v>
      </c>
      <c r="Q316" s="266"/>
      <c r="R316" s="269"/>
      <c r="S316" s="269"/>
      <c r="T316" s="169"/>
      <c r="U316" s="169"/>
      <c r="V316" s="169"/>
      <c r="W316" s="166"/>
      <c r="X316" s="183">
        <f>IF(CL283=0,0,5-CL316*0.3)</f>
        <v>0</v>
      </c>
      <c r="Y316" s="169">
        <f>+IF(CP283="M",CU316,0)</f>
        <v>0</v>
      </c>
      <c r="Z316" s="170"/>
      <c r="AB316" s="266"/>
      <c r="AC316" s="268"/>
      <c r="AD316" s="268"/>
      <c r="AE316" s="268"/>
      <c r="AF316" s="268"/>
      <c r="AG316" s="268"/>
      <c r="AH316" s="268"/>
      <c r="AI316" s="268"/>
      <c r="AJ316" s="268"/>
      <c r="AK316" s="226"/>
      <c r="AL316" s="227"/>
      <c r="AM316" s="223">
        <f>+SUM(AX316:BC316)/BC282</f>
        <v>0</v>
      </c>
      <c r="AN316" s="269"/>
      <c r="AO316" s="269"/>
      <c r="AP316" s="169"/>
      <c r="AQ316" s="169"/>
      <c r="AR316" s="169"/>
      <c r="AS316" s="166"/>
      <c r="AT316" s="183">
        <f>IF(CM283=0,0,5-CM316*0.3)</f>
        <v>0</v>
      </c>
      <c r="AU316" s="169">
        <f>+IF(CQ283="G",CU316,0)</f>
        <v>0</v>
      </c>
      <c r="AV316" s="173"/>
      <c r="AX316" s="228"/>
      <c r="AY316" s="229"/>
      <c r="AZ316" s="229"/>
      <c r="BA316" s="229"/>
      <c r="BB316" s="229"/>
      <c r="BC316" s="230"/>
      <c r="BE316" s="270"/>
      <c r="BF316" s="268"/>
      <c r="BG316" s="268"/>
      <c r="BH316" s="268"/>
      <c r="BI316" s="268"/>
      <c r="BJ316" s="268"/>
      <c r="BK316" s="268"/>
      <c r="BL316" s="268"/>
      <c r="BM316" s="268"/>
      <c r="BN316" s="226"/>
      <c r="BO316" s="227"/>
      <c r="BP316" s="223"/>
      <c r="BQ316" s="269"/>
      <c r="BR316" s="269"/>
      <c r="BS316" s="169"/>
      <c r="BT316" s="169"/>
      <c r="BU316" s="169"/>
      <c r="BV316" s="166"/>
      <c r="BW316" s="183">
        <f>IF(CV283=0,0,5-CV316*0.3)</f>
        <v>0</v>
      </c>
      <c r="BX316" s="169">
        <f>+IF(AY283="G",BC316,0)</f>
        <v>0</v>
      </c>
      <c r="BY316" s="184"/>
      <c r="CA316" s="185">
        <f>+SUM(F316:O316)*F283/P282+P316*P283+Q283*SUM(Q316:W316)/W282+X283*X316+Y283*Y316+Z283*Z316</f>
        <v>0</v>
      </c>
      <c r="CB316" s="232">
        <f t="shared" si="10"/>
        <v>0</v>
      </c>
      <c r="CC316" s="187"/>
      <c r="CD316" s="188">
        <f>+SUM(AB316:AL316)*AB283/AL$2+SUM(AM316:AS316)*AM283/AS$2+AT316*AT283+AU316*AU283+AV316*AV283</f>
        <v>0</v>
      </c>
      <c r="CE316" s="233">
        <f t="shared" si="11"/>
        <v>0</v>
      </c>
      <c r="CF316" s="190"/>
      <c r="CG316" s="191">
        <f>+SUM(BE316:BO316)*BE283/BO$2+SUM(BP316:BV316)*BP283/BV$2+BW316*BW283+BX316*BX283+BY316*BY283</f>
        <v>0</v>
      </c>
      <c r="CH316" s="234">
        <f t="shared" si="12"/>
        <v>0</v>
      </c>
      <c r="CI316" s="190"/>
      <c r="CJ316" s="433">
        <f>+CA316*CA284+CD316*CD284+CG316*CG284</f>
        <v>0</v>
      </c>
      <c r="CL316" s="236"/>
      <c r="CM316" s="237"/>
      <c r="CN316" s="238"/>
      <c r="CP316" s="239"/>
      <c r="CQ316" s="240"/>
      <c r="CR316" s="240"/>
      <c r="CS316" s="240"/>
      <c r="CT316" s="241"/>
      <c r="CU316" s="242">
        <f t="shared" si="21"/>
        <v>0</v>
      </c>
      <c r="CW316" s="243"/>
      <c r="CX316" s="244">
        <f>+IF(DM316=0,0,IF(5*DM316/DM283&lt;2,2,5*DM316/DM283))</f>
        <v>0</v>
      </c>
      <c r="CY316" s="202">
        <f t="shared" si="14"/>
        <v>0</v>
      </c>
      <c r="CZ316" s="245">
        <f>+CW283*CW316+CX283*CX316+CY283*CY316</f>
        <v>0</v>
      </c>
      <c r="DA316" s="204"/>
      <c r="DB316" s="243"/>
      <c r="DC316" s="244">
        <f>+IF(DN316=0,0,IF(5*DN316/DN283&lt;2,2,5*DN316/DN283))</f>
        <v>0</v>
      </c>
      <c r="DD316" s="202">
        <f t="shared" si="15"/>
        <v>0</v>
      </c>
      <c r="DE316" s="246">
        <f>+DB283*DB316+DC283*DC316+DD283*DD316</f>
        <v>0</v>
      </c>
      <c r="DF316" s="190"/>
      <c r="DG316" s="243"/>
      <c r="DH316" s="202">
        <f t="shared" si="13"/>
        <v>0</v>
      </c>
      <c r="DI316" s="202">
        <f t="shared" si="16"/>
        <v>0</v>
      </c>
      <c r="DJ316" s="246">
        <f>+DG283*DG316+DH283*DH316+DI283*DI316</f>
        <v>0</v>
      </c>
      <c r="DK316" s="209"/>
      <c r="DL316" s="247"/>
      <c r="DM316" s="248"/>
      <c r="DN316" s="248"/>
      <c r="DO316" s="249"/>
      <c r="DR316" s="250">
        <f t="shared" si="17"/>
        <v>0</v>
      </c>
      <c r="DS316" s="397"/>
      <c r="DT316" s="397"/>
      <c r="DU316" s="398"/>
      <c r="DV316" s="391"/>
      <c r="DW316" s="253">
        <f t="shared" si="18"/>
        <v>0</v>
      </c>
      <c r="DX316" s="399"/>
      <c r="DY316" s="399"/>
      <c r="DZ316" s="400"/>
      <c r="EA316" s="391"/>
      <c r="EB316" s="401">
        <f t="shared" si="19"/>
        <v>0</v>
      </c>
      <c r="EC316" s="402"/>
      <c r="ED316" s="402"/>
      <c r="EE316" s="403"/>
    </row>
    <row r="317" spans="1:135" x14ac:dyDescent="0.3">
      <c r="A317" s="20">
        <f t="shared" si="20"/>
        <v>70633</v>
      </c>
      <c r="B317" s="21"/>
      <c r="C317" s="21"/>
      <c r="D317" s="21"/>
      <c r="E317" s="458"/>
      <c r="F317" s="223"/>
      <c r="G317" s="183"/>
      <c r="H317" s="183"/>
      <c r="I317" s="183"/>
      <c r="J317" s="183"/>
      <c r="K317" s="183"/>
      <c r="L317" s="183"/>
      <c r="M317" s="183"/>
      <c r="N317" s="183"/>
      <c r="O317" s="224"/>
      <c r="P317" s="167">
        <f>+IF(DL317=0,0,IF(5*DL317/DL314&lt;2,2,5*DL317/DL283))</f>
        <v>0</v>
      </c>
      <c r="Q317" s="223"/>
      <c r="R317" s="225"/>
      <c r="S317" s="225"/>
      <c r="T317" s="168"/>
      <c r="U317" s="168"/>
      <c r="V317" s="168"/>
      <c r="W317" s="166"/>
      <c r="X317" s="183">
        <f>IF(CL283=0,0,5-CL317*0.3)</f>
        <v>0</v>
      </c>
      <c r="Y317" s="169">
        <f>+IF(CP283="M",CU317,0)</f>
        <v>0</v>
      </c>
      <c r="Z317" s="170"/>
      <c r="AB317" s="223"/>
      <c r="AC317" s="183"/>
      <c r="AD317" s="183"/>
      <c r="AE317" s="183"/>
      <c r="AF317" s="183"/>
      <c r="AG317" s="183"/>
      <c r="AH317" s="183"/>
      <c r="AI317" s="183"/>
      <c r="AJ317" s="183"/>
      <c r="AK317" s="226"/>
      <c r="AL317" s="227"/>
      <c r="AM317" s="223">
        <f>+SUM(AX317:BC317)/BC282</f>
        <v>0</v>
      </c>
      <c r="AN317" s="225"/>
      <c r="AO317" s="225"/>
      <c r="AP317" s="168"/>
      <c r="AQ317" s="168"/>
      <c r="AR317" s="168"/>
      <c r="AS317" s="166"/>
      <c r="AT317" s="183">
        <f>IF(CM283=0,0,5-CM317*0.3)</f>
        <v>0</v>
      </c>
      <c r="AU317" s="169">
        <f>+IF(CQ283="G",CU317,0)</f>
        <v>0</v>
      </c>
      <c r="AV317" s="173"/>
      <c r="AX317" s="228"/>
      <c r="AY317" s="229"/>
      <c r="AZ317" s="229"/>
      <c r="BA317" s="229"/>
      <c r="BB317" s="229"/>
      <c r="BC317" s="230"/>
      <c r="BE317" s="231"/>
      <c r="BF317" s="183"/>
      <c r="BG317" s="183"/>
      <c r="BH317" s="183"/>
      <c r="BI317" s="183"/>
      <c r="BJ317" s="183"/>
      <c r="BK317" s="183"/>
      <c r="BL317" s="183"/>
      <c r="BM317" s="183"/>
      <c r="BN317" s="226"/>
      <c r="BO317" s="227"/>
      <c r="BP317" s="223"/>
      <c r="BQ317" s="225"/>
      <c r="BR317" s="225"/>
      <c r="BS317" s="168"/>
      <c r="BT317" s="168"/>
      <c r="BU317" s="168"/>
      <c r="BV317" s="166"/>
      <c r="BW317" s="183">
        <f>IF(CV283=0,0,5-CV317*0.3)</f>
        <v>0</v>
      </c>
      <c r="BX317" s="169">
        <f>+IF(AY283="G",BC317,0)</f>
        <v>0</v>
      </c>
      <c r="BY317" s="184"/>
      <c r="CA317" s="185">
        <f>+SUM(F317:O317)*F283/P282+P317*P283+Q283*SUM(Q317:W317)/W282+X283*X317+Y283*Y317+Z283*Z317</f>
        <v>0</v>
      </c>
      <c r="CB317" s="232">
        <f t="shared" si="10"/>
        <v>0</v>
      </c>
      <c r="CC317" s="187"/>
      <c r="CD317" s="188">
        <f>+SUM(AB317:AL317)*AB283/AL$2+SUM(AM317:AS317)*AM283/AS$2+AT317*AT283+AU317*AU283+AV317*AV283</f>
        <v>0</v>
      </c>
      <c r="CE317" s="233">
        <f t="shared" si="11"/>
        <v>0</v>
      </c>
      <c r="CF317" s="190"/>
      <c r="CG317" s="191">
        <f>+SUM(BE317:BO317)*BE283/BO$2+SUM(BP317:BV317)*BP283/BV$2+BW317*BW283+BX317*BX283+BY317*BY283</f>
        <v>0</v>
      </c>
      <c r="CH317" s="234">
        <f t="shared" si="12"/>
        <v>0</v>
      </c>
      <c r="CI317" s="190"/>
      <c r="CJ317" s="433">
        <f>+CA317*CA284+CD317*CD284+CG317*CG284</f>
        <v>0</v>
      </c>
      <c r="CL317" s="236"/>
      <c r="CM317" s="237"/>
      <c r="CN317" s="238"/>
      <c r="CP317" s="239"/>
      <c r="CQ317" s="240"/>
      <c r="CR317" s="240"/>
      <c r="CS317" s="240"/>
      <c r="CT317" s="241"/>
      <c r="CU317" s="242">
        <f t="shared" si="21"/>
        <v>0</v>
      </c>
      <c r="CW317" s="243"/>
      <c r="CX317" s="244">
        <f>+IF(DM317=0,0,IF(5*DM317/DM283&lt;2,2,5*DM317/DM283))</f>
        <v>0</v>
      </c>
      <c r="CY317" s="202">
        <f t="shared" si="14"/>
        <v>0</v>
      </c>
      <c r="CZ317" s="245">
        <f>+CW283*CW317+CX283*CX317+CY283*CY317</f>
        <v>0</v>
      </c>
      <c r="DA317" s="204"/>
      <c r="DB317" s="243"/>
      <c r="DC317" s="244">
        <f>+IF(DN317=0,0,IF(5*DN317/DN283&lt;2,2,5*DN317/DN283))</f>
        <v>0</v>
      </c>
      <c r="DD317" s="202">
        <f t="shared" si="15"/>
        <v>0</v>
      </c>
      <c r="DE317" s="246">
        <f>+DB283*DB317+DC283*DC317+DD283*DD317</f>
        <v>0</v>
      </c>
      <c r="DF317" s="190"/>
      <c r="DG317" s="243"/>
      <c r="DH317" s="202">
        <f t="shared" si="13"/>
        <v>0</v>
      </c>
      <c r="DI317" s="202">
        <f t="shared" si="16"/>
        <v>0</v>
      </c>
      <c r="DJ317" s="246">
        <f>+DG283*DG317+DH283*DH317+DI283*DI317</f>
        <v>0</v>
      </c>
      <c r="DK317" s="209"/>
      <c r="DL317" s="247"/>
      <c r="DM317" s="248"/>
      <c r="DN317" s="248"/>
      <c r="DO317" s="249"/>
      <c r="DR317" s="250">
        <f t="shared" si="17"/>
        <v>0</v>
      </c>
      <c r="DS317" s="397"/>
      <c r="DT317" s="397"/>
      <c r="DU317" s="398"/>
      <c r="DV317" s="391"/>
      <c r="DW317" s="253">
        <f t="shared" si="18"/>
        <v>0</v>
      </c>
      <c r="DX317" s="399"/>
      <c r="DY317" s="399"/>
      <c r="DZ317" s="400"/>
      <c r="EA317" s="391"/>
      <c r="EB317" s="401">
        <f t="shared" si="19"/>
        <v>0</v>
      </c>
      <c r="EC317" s="402"/>
      <c r="ED317" s="402"/>
      <c r="EE317" s="403"/>
    </row>
    <row r="318" spans="1:135" x14ac:dyDescent="0.3">
      <c r="A318" s="20">
        <f t="shared" si="20"/>
        <v>70634</v>
      </c>
      <c r="B318" s="21"/>
      <c r="C318" s="21"/>
      <c r="D318" s="21"/>
      <c r="E318" s="458"/>
      <c r="F318" s="223"/>
      <c r="G318" s="183"/>
      <c r="H318" s="183"/>
      <c r="I318" s="183"/>
      <c r="J318" s="183"/>
      <c r="K318" s="183"/>
      <c r="L318" s="183"/>
      <c r="M318" s="183"/>
      <c r="N318" s="183"/>
      <c r="O318" s="224"/>
      <c r="P318" s="167">
        <f>+IF(DL318=0,0,IF(5*DL318/DL315&lt;2,2,5*DL318/DL283))</f>
        <v>0</v>
      </c>
      <c r="Q318" s="223"/>
      <c r="R318" s="225"/>
      <c r="S318" s="225"/>
      <c r="T318" s="168"/>
      <c r="U318" s="168"/>
      <c r="V318" s="168"/>
      <c r="W318" s="166"/>
      <c r="X318" s="183">
        <f>IF(CL283=0,0,5-CL318*0.3)</f>
        <v>0</v>
      </c>
      <c r="Y318" s="169">
        <f>+IF(CP283="M",CU318,0)</f>
        <v>0</v>
      </c>
      <c r="Z318" s="170"/>
      <c r="AB318" s="223"/>
      <c r="AC318" s="183"/>
      <c r="AD318" s="183"/>
      <c r="AE318" s="183"/>
      <c r="AF318" s="183"/>
      <c r="AG318" s="183"/>
      <c r="AH318" s="183"/>
      <c r="AI318" s="183"/>
      <c r="AJ318" s="183"/>
      <c r="AK318" s="226"/>
      <c r="AL318" s="227"/>
      <c r="AM318" s="223">
        <f>+SUM(AX318:BC318)/BC282</f>
        <v>0</v>
      </c>
      <c r="AN318" s="225"/>
      <c r="AO318" s="225"/>
      <c r="AP318" s="168"/>
      <c r="AQ318" s="168"/>
      <c r="AR318" s="168"/>
      <c r="AS318" s="166"/>
      <c r="AT318" s="183">
        <f>IF(CM283=0,0,5-CM318*0.3)</f>
        <v>0</v>
      </c>
      <c r="AU318" s="169">
        <f>+IF(CQ283="G",CU318,0)</f>
        <v>0</v>
      </c>
      <c r="AV318" s="173"/>
      <c r="AX318" s="228"/>
      <c r="AY318" s="229"/>
      <c r="AZ318" s="229"/>
      <c r="BA318" s="229"/>
      <c r="BB318" s="229"/>
      <c r="BC318" s="230"/>
      <c r="BE318" s="231"/>
      <c r="BF318" s="183"/>
      <c r="BG318" s="183"/>
      <c r="BH318" s="183"/>
      <c r="BI318" s="183"/>
      <c r="BJ318" s="183"/>
      <c r="BK318" s="183"/>
      <c r="BL318" s="183"/>
      <c r="BM318" s="183"/>
      <c r="BN318" s="226"/>
      <c r="BO318" s="227"/>
      <c r="BP318" s="223"/>
      <c r="BQ318" s="225"/>
      <c r="BR318" s="225"/>
      <c r="BS318" s="168"/>
      <c r="BT318" s="168"/>
      <c r="BU318" s="168"/>
      <c r="BV318" s="166"/>
      <c r="BW318" s="183">
        <f>IF(CV283=0,0,5-CV318*0.3)</f>
        <v>0</v>
      </c>
      <c r="BX318" s="169">
        <f>+IF(AY283="G",BC318,0)</f>
        <v>0</v>
      </c>
      <c r="BY318" s="184"/>
      <c r="CA318" s="185">
        <f>+SUM(F318:O318)*F283/P282+P318*P283+Q283*SUM(Q318:W318)/W282+X283*X318+Y283*Y318+Z283*Z318</f>
        <v>0</v>
      </c>
      <c r="CB318" s="232">
        <f t="shared" si="10"/>
        <v>0</v>
      </c>
      <c r="CC318" s="187"/>
      <c r="CD318" s="188">
        <f>+SUM(AB318:AL318)*AB283/AL$2+SUM(AM318:AS318)*AM283/AS$2+AT318*AT283+AU318*AU283+AV318*AV283</f>
        <v>0</v>
      </c>
      <c r="CE318" s="233">
        <f t="shared" si="11"/>
        <v>0</v>
      </c>
      <c r="CF318" s="190"/>
      <c r="CG318" s="191">
        <f>+SUM(BE318:BO318)*BE283/BO$2+SUM(BP318:BV318)*BP283/BV$2+BW318*BW283+BX318*BX283+BY318*BY283</f>
        <v>0</v>
      </c>
      <c r="CH318" s="234">
        <f t="shared" si="12"/>
        <v>0</v>
      </c>
      <c r="CI318" s="190"/>
      <c r="CJ318" s="433">
        <f>+CA318*CA284+CD318*CD284+CG318*CG284</f>
        <v>0</v>
      </c>
      <c r="CL318" s="236"/>
      <c r="CM318" s="237"/>
      <c r="CN318" s="238"/>
      <c r="CP318" s="239"/>
      <c r="CQ318" s="240"/>
      <c r="CR318" s="240"/>
      <c r="CS318" s="240"/>
      <c r="CT318" s="241"/>
      <c r="CU318" s="242">
        <f t="shared" si="21"/>
        <v>0</v>
      </c>
      <c r="CW318" s="243"/>
      <c r="CX318" s="244">
        <f>+IF(DM318=0,0,IF(5*DM318/DM283&lt;2,2,5*DM318/DM283))</f>
        <v>0</v>
      </c>
      <c r="CY318" s="202">
        <f t="shared" si="14"/>
        <v>0</v>
      </c>
      <c r="CZ318" s="245">
        <f>+CW283*CW318+CX283*CX318+CY283*CY318</f>
        <v>0</v>
      </c>
      <c r="DA318" s="204"/>
      <c r="DB318" s="243"/>
      <c r="DC318" s="244">
        <f>+IF(DN318=0,0,IF(5*DN318/DN283&lt;2,2,5*DN318/DN283))</f>
        <v>0</v>
      </c>
      <c r="DD318" s="202">
        <f t="shared" si="15"/>
        <v>0</v>
      </c>
      <c r="DE318" s="246">
        <f>+DB283*DB318+DC283*DC318+DD283*DD318</f>
        <v>0</v>
      </c>
      <c r="DF318" s="190"/>
      <c r="DG318" s="243"/>
      <c r="DH318" s="202">
        <f t="shared" si="13"/>
        <v>0</v>
      </c>
      <c r="DI318" s="202">
        <f t="shared" si="16"/>
        <v>0</v>
      </c>
      <c r="DJ318" s="246">
        <f>+DG283*DG318+DH283*DH318+DI283*DI318</f>
        <v>0</v>
      </c>
      <c r="DK318" s="209"/>
      <c r="DL318" s="247"/>
      <c r="DM318" s="248"/>
      <c r="DN318" s="248"/>
      <c r="DO318" s="249"/>
      <c r="DR318" s="250">
        <f t="shared" si="17"/>
        <v>0</v>
      </c>
      <c r="DS318" s="397"/>
      <c r="DT318" s="397"/>
      <c r="DU318" s="398"/>
      <c r="DV318" s="391"/>
      <c r="DW318" s="253">
        <f t="shared" si="18"/>
        <v>0</v>
      </c>
      <c r="DX318" s="399"/>
      <c r="DY318" s="399"/>
      <c r="DZ318" s="400"/>
      <c r="EA318" s="391"/>
      <c r="EB318" s="401">
        <f t="shared" si="19"/>
        <v>0</v>
      </c>
      <c r="EC318" s="402"/>
      <c r="ED318" s="402"/>
      <c r="EE318" s="403"/>
    </row>
    <row r="319" spans="1:135" x14ac:dyDescent="0.3">
      <c r="A319" s="20">
        <f t="shared" si="20"/>
        <v>70635</v>
      </c>
      <c r="B319" s="21"/>
      <c r="C319" s="21"/>
      <c r="D319" s="21"/>
      <c r="E319" s="458"/>
      <c r="F319" s="223"/>
      <c r="G319" s="183"/>
      <c r="H319" s="183"/>
      <c r="I319" s="183"/>
      <c r="J319" s="183"/>
      <c r="K319" s="183"/>
      <c r="L319" s="183"/>
      <c r="M319" s="183"/>
      <c r="N319" s="183"/>
      <c r="O319" s="224"/>
      <c r="P319" s="167">
        <f>+IF(DL319=0,0,IF(5*DL319/DL316&lt;2,2,5*DL319/DL283))</f>
        <v>0</v>
      </c>
      <c r="Q319" s="223"/>
      <c r="R319" s="225"/>
      <c r="S319" s="225"/>
      <c r="T319" s="168"/>
      <c r="U319" s="168"/>
      <c r="V319" s="168"/>
      <c r="W319" s="166"/>
      <c r="X319" s="183">
        <f>IF(CL283=0,0,5-CL319*0.3)</f>
        <v>0</v>
      </c>
      <c r="Y319" s="169">
        <f>+IF(CP283="M",CU319,0)</f>
        <v>0</v>
      </c>
      <c r="Z319" s="170"/>
      <c r="AB319" s="223"/>
      <c r="AC319" s="183"/>
      <c r="AD319" s="183"/>
      <c r="AE319" s="183"/>
      <c r="AF319" s="183"/>
      <c r="AG319" s="183"/>
      <c r="AH319" s="183"/>
      <c r="AI319" s="183"/>
      <c r="AJ319" s="183"/>
      <c r="AK319" s="226"/>
      <c r="AL319" s="227"/>
      <c r="AM319" s="223">
        <f>+SUM(AX319:BC319)/BC282</f>
        <v>0</v>
      </c>
      <c r="AN319" s="225"/>
      <c r="AO319" s="225"/>
      <c r="AP319" s="168"/>
      <c r="AQ319" s="168"/>
      <c r="AR319" s="168"/>
      <c r="AS319" s="166"/>
      <c r="AT319" s="183">
        <f>IF(CM283=0,0,5-CM319*0.3)</f>
        <v>0</v>
      </c>
      <c r="AU319" s="169">
        <f>+IF(CQ283="G",CU319,0)</f>
        <v>0</v>
      </c>
      <c r="AV319" s="173"/>
      <c r="AX319" s="228"/>
      <c r="AY319" s="229"/>
      <c r="AZ319" s="229"/>
      <c r="BA319" s="229"/>
      <c r="BB319" s="229"/>
      <c r="BC319" s="230"/>
      <c r="BE319" s="231"/>
      <c r="BF319" s="183"/>
      <c r="BG319" s="183"/>
      <c r="BH319" s="183"/>
      <c r="BI319" s="183"/>
      <c r="BJ319" s="183"/>
      <c r="BK319" s="183"/>
      <c r="BL319" s="183"/>
      <c r="BM319" s="183"/>
      <c r="BN319" s="226"/>
      <c r="BO319" s="227"/>
      <c r="BP319" s="223"/>
      <c r="BQ319" s="225"/>
      <c r="BR319" s="225"/>
      <c r="BS319" s="168"/>
      <c r="BT319" s="168"/>
      <c r="BU319" s="168"/>
      <c r="BV319" s="166"/>
      <c r="BW319" s="183">
        <f>IF(CV283=0,0,5-CV319*0.3)</f>
        <v>0</v>
      </c>
      <c r="BX319" s="169">
        <f>+IF(AY283="G",BC319,0)</f>
        <v>0</v>
      </c>
      <c r="BY319" s="184"/>
      <c r="CA319" s="185">
        <f>+SUM(F319:O319)*F283/P282+P319*P283+Q283*SUM(Q319:W319)/W282+X283*X319+Y283*Y319+Z283*Z319</f>
        <v>0</v>
      </c>
      <c r="CB319" s="232">
        <f t="shared" si="10"/>
        <v>0</v>
      </c>
      <c r="CC319" s="187"/>
      <c r="CD319" s="188">
        <f>+SUM(AB319:AL319)*AB283/AL$2+SUM(AM319:AS319)*AM283/AS$2+AT319*AT283+AU319*AU283+AV319*AV283</f>
        <v>0</v>
      </c>
      <c r="CE319" s="233">
        <f t="shared" si="11"/>
        <v>0</v>
      </c>
      <c r="CF319" s="190"/>
      <c r="CG319" s="191">
        <f>+SUM(BE319:BO319)*BE283/BO$2+SUM(BP319:BV319)*BP283/BV$2+BW319*BW283+BX319*BX283+BY319*BY283</f>
        <v>0</v>
      </c>
      <c r="CH319" s="234">
        <f t="shared" si="12"/>
        <v>0</v>
      </c>
      <c r="CI319" s="190"/>
      <c r="CJ319" s="433">
        <f>+CA319*CA284+CD319*CD284+CG319*CG284</f>
        <v>0</v>
      </c>
      <c r="CL319" s="236"/>
      <c r="CM319" s="237"/>
      <c r="CN319" s="238"/>
      <c r="CP319" s="434"/>
      <c r="CQ319" s="435"/>
      <c r="CR319" s="435"/>
      <c r="CS319" s="435"/>
      <c r="CT319" s="436"/>
      <c r="CU319" s="242">
        <f t="shared" si="21"/>
        <v>0</v>
      </c>
      <c r="CW319" s="243"/>
      <c r="CX319" s="244">
        <f>+IF(DM319=0,0,IF(5*DM319/DM283&lt;2,2,5*DM319/DM283))</f>
        <v>0</v>
      </c>
      <c r="CY319" s="202">
        <f t="shared" si="14"/>
        <v>0</v>
      </c>
      <c r="CZ319" s="245">
        <f>+CW283*CW319+CX283*CX319+CY283*CY319</f>
        <v>0</v>
      </c>
      <c r="DA319" s="204"/>
      <c r="DB319" s="243"/>
      <c r="DC319" s="244">
        <f>+IF(DN319=0,0,IF(5*DN319/DN283&lt;2,2,5*DN319/DN283))</f>
        <v>0</v>
      </c>
      <c r="DD319" s="202">
        <f t="shared" si="15"/>
        <v>0</v>
      </c>
      <c r="DE319" s="246">
        <f>+DB283*DB319+DC283*DC319+DD283*DD319</f>
        <v>0</v>
      </c>
      <c r="DF319" s="190"/>
      <c r="DG319" s="243"/>
      <c r="DH319" s="202">
        <f t="shared" si="13"/>
        <v>0</v>
      </c>
      <c r="DI319" s="202">
        <f t="shared" si="16"/>
        <v>0</v>
      </c>
      <c r="DJ319" s="246">
        <f>+DG283*DG319+DH283*DH319+DI283*DI319</f>
        <v>0</v>
      </c>
      <c r="DK319" s="209"/>
      <c r="DL319" s="247"/>
      <c r="DM319" s="248"/>
      <c r="DN319" s="248"/>
      <c r="DO319" s="249"/>
      <c r="DR319" s="250">
        <f t="shared" si="17"/>
        <v>0</v>
      </c>
      <c r="DS319" s="397"/>
      <c r="DT319" s="397"/>
      <c r="DU319" s="398"/>
      <c r="DV319" s="391"/>
      <c r="DW319" s="253">
        <f t="shared" si="18"/>
        <v>0</v>
      </c>
      <c r="DX319" s="399"/>
      <c r="DY319" s="399"/>
      <c r="DZ319" s="400"/>
      <c r="EA319" s="391"/>
      <c r="EB319" s="401">
        <f t="shared" si="19"/>
        <v>0</v>
      </c>
      <c r="EC319" s="402"/>
      <c r="ED319" s="402"/>
      <c r="EE319" s="403"/>
    </row>
    <row r="320" spans="1:135" x14ac:dyDescent="0.3">
      <c r="A320" s="20">
        <f t="shared" si="20"/>
        <v>70636</v>
      </c>
      <c r="B320" s="21"/>
      <c r="C320" s="21"/>
      <c r="D320" s="21"/>
      <c r="E320" s="458"/>
      <c r="F320" s="223"/>
      <c r="G320" s="183"/>
      <c r="H320" s="183"/>
      <c r="I320" s="183"/>
      <c r="J320" s="183"/>
      <c r="K320" s="183"/>
      <c r="L320" s="183"/>
      <c r="M320" s="183"/>
      <c r="N320" s="183"/>
      <c r="O320" s="224"/>
      <c r="P320" s="167">
        <f>+IF(DL320=0,0,IF(5*DL320/DL317&lt;2,2,5*DL320/DL283))</f>
        <v>0</v>
      </c>
      <c r="Q320" s="223"/>
      <c r="R320" s="225"/>
      <c r="S320" s="225"/>
      <c r="T320" s="168"/>
      <c r="U320" s="168"/>
      <c r="V320" s="168"/>
      <c r="W320" s="166"/>
      <c r="X320" s="183">
        <f>IF(CL283=0,0,5-CL320*0.3)</f>
        <v>0</v>
      </c>
      <c r="Y320" s="169">
        <f>+IF(CP283="M",CU320,0)</f>
        <v>0</v>
      </c>
      <c r="Z320" s="170"/>
      <c r="AB320" s="223"/>
      <c r="AC320" s="183"/>
      <c r="AD320" s="183"/>
      <c r="AE320" s="183"/>
      <c r="AF320" s="183"/>
      <c r="AG320" s="183"/>
      <c r="AH320" s="183"/>
      <c r="AI320" s="183"/>
      <c r="AJ320" s="183"/>
      <c r="AK320" s="226"/>
      <c r="AL320" s="227"/>
      <c r="AM320" s="223">
        <f>+SUM(AX320:BC320)/BC282</f>
        <v>0</v>
      </c>
      <c r="AN320" s="225"/>
      <c r="AO320" s="225"/>
      <c r="AP320" s="168"/>
      <c r="AQ320" s="168"/>
      <c r="AR320" s="168"/>
      <c r="AS320" s="166"/>
      <c r="AT320" s="183">
        <f>IF(CM283=0,0,5-CM320*0.3)</f>
        <v>0</v>
      </c>
      <c r="AU320" s="169">
        <f>+IF(CQ283="G",CU320,0)</f>
        <v>0</v>
      </c>
      <c r="AV320" s="173"/>
      <c r="AX320" s="228"/>
      <c r="AY320" s="229"/>
      <c r="AZ320" s="229"/>
      <c r="BA320" s="229"/>
      <c r="BB320" s="229"/>
      <c r="BC320" s="230"/>
      <c r="BE320" s="231"/>
      <c r="BF320" s="183"/>
      <c r="BG320" s="183"/>
      <c r="BH320" s="183"/>
      <c r="BI320" s="183"/>
      <c r="BJ320" s="183"/>
      <c r="BK320" s="183"/>
      <c r="BL320" s="183"/>
      <c r="BM320" s="183"/>
      <c r="BN320" s="226"/>
      <c r="BO320" s="227"/>
      <c r="BP320" s="223"/>
      <c r="BQ320" s="225"/>
      <c r="BR320" s="225"/>
      <c r="BS320" s="168"/>
      <c r="BT320" s="168"/>
      <c r="BU320" s="168"/>
      <c r="BV320" s="166"/>
      <c r="BW320" s="183">
        <f>IF(CV283=0,0,5-CV320*0.3)</f>
        <v>0</v>
      </c>
      <c r="BX320" s="169">
        <f>+IF(AY283="G",BC320,0)</f>
        <v>0</v>
      </c>
      <c r="BY320" s="184"/>
      <c r="CA320" s="185">
        <f>+SUM(F320:O320)*F283/P282+P320*P283+Q283*SUM(Q320:W320)/W282+X283*X320+Y283*Y320+Z283*Z320</f>
        <v>0</v>
      </c>
      <c r="CB320" s="232">
        <f t="shared" si="10"/>
        <v>0</v>
      </c>
      <c r="CC320" s="187"/>
      <c r="CD320" s="188">
        <f>+SUM(AB320:AL320)*AB283/AL$2+SUM(AM320:AS320)*AM283/AS$2+AT320*AT283+AU320*AU283+AV320*AV283</f>
        <v>0</v>
      </c>
      <c r="CE320" s="233">
        <f t="shared" si="11"/>
        <v>0</v>
      </c>
      <c r="CF320" s="190"/>
      <c r="CG320" s="191">
        <f>+SUM(BE320:BO320)*BE283/BO$2+SUM(BP320:BV320)*BP283/BV$2+BW320*BW283+BX320*BX283+BY320*BY283</f>
        <v>0</v>
      </c>
      <c r="CH320" s="234">
        <f t="shared" si="12"/>
        <v>0</v>
      </c>
      <c r="CI320" s="190"/>
      <c r="CJ320" s="433">
        <f>+CA320*CA284+CD320*CD284+CG320*CG284</f>
        <v>0</v>
      </c>
      <c r="CL320" s="236"/>
      <c r="CM320" s="237"/>
      <c r="CN320" s="238"/>
      <c r="CP320" s="434"/>
      <c r="CQ320" s="435"/>
      <c r="CR320" s="435"/>
      <c r="CS320" s="435"/>
      <c r="CT320" s="436"/>
      <c r="CU320" s="242">
        <f t="shared" si="21"/>
        <v>0</v>
      </c>
      <c r="CW320" s="243"/>
      <c r="CX320" s="244">
        <f>+IF(DM320=0,0,IF(5*DM320/DM283&lt;2,2,5*DM320/DM283))</f>
        <v>0</v>
      </c>
      <c r="CY320" s="202">
        <f t="shared" si="14"/>
        <v>0</v>
      </c>
      <c r="CZ320" s="245">
        <f>+CW283*CW320+CX283*CX320+CY283*CY320</f>
        <v>0</v>
      </c>
      <c r="DA320" s="204"/>
      <c r="DB320" s="243"/>
      <c r="DC320" s="244">
        <f>+IF(DN320=0,0,IF(5*DN320/DN283&lt;2,2,5*DN320/DN283))</f>
        <v>0</v>
      </c>
      <c r="DD320" s="202">
        <f t="shared" si="15"/>
        <v>0</v>
      </c>
      <c r="DE320" s="246">
        <f>+DB283*DB320+DC283*DC320+DD283*DD320</f>
        <v>0</v>
      </c>
      <c r="DF320" s="190"/>
      <c r="DG320" s="243"/>
      <c r="DH320" s="202">
        <f t="shared" si="13"/>
        <v>0</v>
      </c>
      <c r="DI320" s="202">
        <f t="shared" si="16"/>
        <v>0</v>
      </c>
      <c r="DJ320" s="246">
        <f>+DG283*DG320+DH283*DH320+DI283*DI320</f>
        <v>0</v>
      </c>
      <c r="DK320" s="209"/>
      <c r="DL320" s="247"/>
      <c r="DM320" s="248"/>
      <c r="DN320" s="248"/>
      <c r="DO320" s="249"/>
      <c r="DR320" s="250">
        <f t="shared" si="17"/>
        <v>0</v>
      </c>
      <c r="DS320" s="397"/>
      <c r="DT320" s="397"/>
      <c r="DU320" s="398"/>
      <c r="DV320" s="391"/>
      <c r="DW320" s="253">
        <f t="shared" si="18"/>
        <v>0</v>
      </c>
      <c r="DX320" s="399"/>
      <c r="DY320" s="399"/>
      <c r="DZ320" s="400"/>
      <c r="EA320" s="391"/>
      <c r="EB320" s="401">
        <f t="shared" si="19"/>
        <v>0</v>
      </c>
      <c r="EC320" s="402"/>
      <c r="ED320" s="402"/>
      <c r="EE320" s="403"/>
    </row>
    <row r="321" spans="1:135" x14ac:dyDescent="0.3">
      <c r="A321" s="20">
        <f t="shared" si="20"/>
        <v>70637</v>
      </c>
      <c r="B321" s="21"/>
      <c r="C321" s="21"/>
      <c r="D321" s="21"/>
      <c r="E321" s="458"/>
      <c r="F321" s="223"/>
      <c r="G321" s="183"/>
      <c r="H321" s="183"/>
      <c r="I321" s="183"/>
      <c r="J321" s="183"/>
      <c r="K321" s="183"/>
      <c r="L321" s="183"/>
      <c r="M321" s="183"/>
      <c r="N321" s="183"/>
      <c r="O321" s="224"/>
      <c r="P321" s="167">
        <f>+IF(DL321=0,0,IF(5*DL321/DL318&lt;2,2,5*DL321/DL283))</f>
        <v>0</v>
      </c>
      <c r="Q321" s="223"/>
      <c r="R321" s="225"/>
      <c r="S321" s="225"/>
      <c r="T321" s="168"/>
      <c r="U321" s="168"/>
      <c r="V321" s="168"/>
      <c r="W321" s="166"/>
      <c r="X321" s="183">
        <f>IF(CL283=0,0,5-CL321*0.3)</f>
        <v>0</v>
      </c>
      <c r="Y321" s="169">
        <f>+IF(CP283="M",CU321,0)</f>
        <v>0</v>
      </c>
      <c r="Z321" s="170"/>
      <c r="AB321" s="223"/>
      <c r="AC321" s="183"/>
      <c r="AD321" s="183"/>
      <c r="AE321" s="183"/>
      <c r="AF321" s="183"/>
      <c r="AG321" s="183"/>
      <c r="AH321" s="183"/>
      <c r="AI321" s="183"/>
      <c r="AJ321" s="183"/>
      <c r="AK321" s="226"/>
      <c r="AL321" s="227"/>
      <c r="AM321" s="223">
        <f>+SUM(AX321:BC321)/BC282</f>
        <v>0</v>
      </c>
      <c r="AN321" s="225"/>
      <c r="AO321" s="225"/>
      <c r="AP321" s="168"/>
      <c r="AQ321" s="168"/>
      <c r="AR321" s="168"/>
      <c r="AS321" s="166"/>
      <c r="AT321" s="183">
        <f>IF(CM283=0,0,5-CM321*0.3)</f>
        <v>0</v>
      </c>
      <c r="AU321" s="169">
        <f>+IF(CQ283="G",CU321,0)</f>
        <v>0</v>
      </c>
      <c r="AV321" s="173"/>
      <c r="AX321" s="228"/>
      <c r="AY321" s="229"/>
      <c r="AZ321" s="229"/>
      <c r="BA321" s="229"/>
      <c r="BB321" s="229"/>
      <c r="BC321" s="230"/>
      <c r="BE321" s="231"/>
      <c r="BF321" s="183"/>
      <c r="BG321" s="183"/>
      <c r="BH321" s="183"/>
      <c r="BI321" s="183"/>
      <c r="BJ321" s="183"/>
      <c r="BK321" s="183"/>
      <c r="BL321" s="183"/>
      <c r="BM321" s="183"/>
      <c r="BN321" s="226"/>
      <c r="BO321" s="227"/>
      <c r="BP321" s="223"/>
      <c r="BQ321" s="225"/>
      <c r="BR321" s="225"/>
      <c r="BS321" s="168"/>
      <c r="BT321" s="168"/>
      <c r="BU321" s="168"/>
      <c r="BV321" s="166"/>
      <c r="BW321" s="183">
        <f>IF(CV283=0,0,5-CV321*0.3)</f>
        <v>0</v>
      </c>
      <c r="BX321" s="169">
        <f>+IF(AY283="G",BC321,0)</f>
        <v>0</v>
      </c>
      <c r="BY321" s="184"/>
      <c r="CA321" s="185">
        <f>+SUM(F321:O321)*F283/P282+P321*P283+Q283*SUM(Q321:W321)/W282+X283*X321+Y283*Y321+Z283*Z321</f>
        <v>0</v>
      </c>
      <c r="CB321" s="232">
        <f t="shared" si="10"/>
        <v>0</v>
      </c>
      <c r="CC321" s="187"/>
      <c r="CD321" s="188">
        <f>+SUM(AB321:AL321)*AB283/AL$2+SUM(AM321:AS321)*AM283/AS$2+AT321*AT283+AU321*AU283+AV321*AV283</f>
        <v>0</v>
      </c>
      <c r="CE321" s="233">
        <f t="shared" si="11"/>
        <v>0</v>
      </c>
      <c r="CF321" s="190"/>
      <c r="CG321" s="191">
        <f>+SUM(BE321:BO321)*BE283/BO$2+SUM(BP321:BV321)*BP283/BV$2+BW321*BW283+BX321*BX283+BY321*BY283</f>
        <v>0</v>
      </c>
      <c r="CH321" s="234">
        <f t="shared" si="12"/>
        <v>0</v>
      </c>
      <c r="CI321" s="190"/>
      <c r="CJ321" s="433">
        <f>+CA321*CA284+CD321*CD284+CG321*CG284</f>
        <v>0</v>
      </c>
      <c r="CL321" s="236"/>
      <c r="CM321" s="237"/>
      <c r="CN321" s="238"/>
      <c r="CP321" s="239"/>
      <c r="CQ321" s="240"/>
      <c r="CR321" s="240"/>
      <c r="CS321" s="240"/>
      <c r="CT321" s="241"/>
      <c r="CU321" s="242">
        <f t="shared" si="21"/>
        <v>0</v>
      </c>
      <c r="CW321" s="243"/>
      <c r="CX321" s="244">
        <f>+IF(DM321=0,0,IF(5*DM321/DM283&lt;2,2,5*DM321/DM283))</f>
        <v>0</v>
      </c>
      <c r="CY321" s="202">
        <f t="shared" si="14"/>
        <v>0</v>
      </c>
      <c r="CZ321" s="245">
        <f>+CW283*CW321+CX283*CX321+CY283*CY321</f>
        <v>0</v>
      </c>
      <c r="DA321" s="204"/>
      <c r="DB321" s="243"/>
      <c r="DC321" s="244">
        <f>+IF(DN321=0,0,IF(5*DN321/DN283&lt;2,2,5*DN321/DN283))</f>
        <v>0</v>
      </c>
      <c r="DD321" s="202">
        <f t="shared" si="15"/>
        <v>0</v>
      </c>
      <c r="DE321" s="246">
        <f>+DB283*DB321+DC283*DC321+DD283*DD321</f>
        <v>0</v>
      </c>
      <c r="DF321" s="190"/>
      <c r="DG321" s="243"/>
      <c r="DH321" s="202">
        <f t="shared" si="13"/>
        <v>0</v>
      </c>
      <c r="DI321" s="202">
        <f t="shared" si="16"/>
        <v>0</v>
      </c>
      <c r="DJ321" s="246">
        <f>+DG283*DG321+DH283*DH321+DI283*DI321</f>
        <v>0</v>
      </c>
      <c r="DK321" s="209"/>
      <c r="DL321" s="247"/>
      <c r="DM321" s="248"/>
      <c r="DN321" s="248"/>
      <c r="DO321" s="249"/>
      <c r="DR321" s="250">
        <f t="shared" si="17"/>
        <v>0</v>
      </c>
      <c r="DS321" s="397"/>
      <c r="DT321" s="397"/>
      <c r="DU321" s="398"/>
      <c r="DV321" s="391"/>
      <c r="DW321" s="253">
        <f t="shared" si="18"/>
        <v>0</v>
      </c>
      <c r="DX321" s="399"/>
      <c r="DY321" s="399"/>
      <c r="DZ321" s="400"/>
      <c r="EA321" s="391"/>
      <c r="EB321" s="401">
        <f t="shared" si="19"/>
        <v>0</v>
      </c>
      <c r="EC321" s="402"/>
      <c r="ED321" s="402"/>
      <c r="EE321" s="403"/>
    </row>
    <row r="322" spans="1:135" x14ac:dyDescent="0.3">
      <c r="A322" s="20">
        <f t="shared" si="20"/>
        <v>70638</v>
      </c>
      <c r="B322" s="21"/>
      <c r="C322" s="21"/>
      <c r="D322" s="21"/>
      <c r="E322" s="458"/>
      <c r="F322" s="223"/>
      <c r="G322" s="183"/>
      <c r="H322" s="183"/>
      <c r="I322" s="183"/>
      <c r="J322" s="183"/>
      <c r="K322" s="183"/>
      <c r="L322" s="183"/>
      <c r="M322" s="183"/>
      <c r="N322" s="183"/>
      <c r="O322" s="224"/>
      <c r="P322" s="167">
        <f>+IF(DL322=0,0,IF(5*DL322/DL319&lt;2,2,5*DL322/DL283))</f>
        <v>0</v>
      </c>
      <c r="Q322" s="223"/>
      <c r="R322" s="225"/>
      <c r="S322" s="225"/>
      <c r="T322" s="168"/>
      <c r="U322" s="168"/>
      <c r="V322" s="168"/>
      <c r="W322" s="166"/>
      <c r="X322" s="183">
        <f>IF(CL283=0,0,5-CL322*0.3)</f>
        <v>0</v>
      </c>
      <c r="Y322" s="169">
        <f>+IF(CP283="M",CU322,0)</f>
        <v>0</v>
      </c>
      <c r="Z322" s="170"/>
      <c r="AB322" s="223"/>
      <c r="AC322" s="183"/>
      <c r="AD322" s="183"/>
      <c r="AE322" s="183"/>
      <c r="AF322" s="183"/>
      <c r="AG322" s="183"/>
      <c r="AH322" s="183"/>
      <c r="AI322" s="183"/>
      <c r="AJ322" s="183"/>
      <c r="AK322" s="226"/>
      <c r="AL322" s="227"/>
      <c r="AM322" s="223">
        <f>+SUM(AX322:BC322)/BC282</f>
        <v>0</v>
      </c>
      <c r="AN322" s="225"/>
      <c r="AO322" s="225"/>
      <c r="AP322" s="168"/>
      <c r="AQ322" s="168"/>
      <c r="AR322" s="168"/>
      <c r="AS322" s="166"/>
      <c r="AT322" s="183">
        <f>IF(CM283=0,0,5-CM322*0.3)</f>
        <v>0</v>
      </c>
      <c r="AU322" s="169">
        <f>+IF(CQ283="G",CU322,0)</f>
        <v>0</v>
      </c>
      <c r="AV322" s="173"/>
      <c r="AX322" s="228"/>
      <c r="AY322" s="229"/>
      <c r="AZ322" s="229"/>
      <c r="BA322" s="229"/>
      <c r="BB322" s="229"/>
      <c r="BC322" s="230"/>
      <c r="BE322" s="231"/>
      <c r="BF322" s="183"/>
      <c r="BG322" s="183"/>
      <c r="BH322" s="183"/>
      <c r="BI322" s="183"/>
      <c r="BJ322" s="183"/>
      <c r="BK322" s="183"/>
      <c r="BL322" s="183"/>
      <c r="BM322" s="183"/>
      <c r="BN322" s="226"/>
      <c r="BO322" s="227"/>
      <c r="BP322" s="223"/>
      <c r="BQ322" s="225"/>
      <c r="BR322" s="225"/>
      <c r="BS322" s="168"/>
      <c r="BT322" s="168"/>
      <c r="BU322" s="168"/>
      <c r="BV322" s="166"/>
      <c r="BW322" s="183">
        <f>IF(CV283=0,0,5-CV322*0.3)</f>
        <v>0</v>
      </c>
      <c r="BX322" s="169">
        <f>+IF(AY283="G",BC322,0)</f>
        <v>0</v>
      </c>
      <c r="BY322" s="184"/>
      <c r="CA322" s="185">
        <f>+SUM(F322:O322)*F283/P282+P322*P283+Q283*SUM(Q322:W322)/W282+X283*X322+Y283*Y322+Z283*Z322</f>
        <v>0</v>
      </c>
      <c r="CB322" s="232">
        <f t="shared" si="10"/>
        <v>0</v>
      </c>
      <c r="CC322" s="187"/>
      <c r="CD322" s="188">
        <f>+SUM(AB322:AL322)*AB283/AL$2+SUM(AM322:AS322)*AM283/AS$2+AT322*AT283+AU322*AU283+AV322*AV283</f>
        <v>0</v>
      </c>
      <c r="CE322" s="233">
        <f t="shared" si="11"/>
        <v>0</v>
      </c>
      <c r="CF322" s="190"/>
      <c r="CG322" s="191">
        <f>+SUM(BE322:BO322)*BE283/BO$2+SUM(BP322:BV322)*BP283/BV$2+BW322*BW283+BX322*BX283+BY322*BY283</f>
        <v>0</v>
      </c>
      <c r="CH322" s="234">
        <f t="shared" si="12"/>
        <v>0</v>
      </c>
      <c r="CI322" s="190"/>
      <c r="CJ322" s="433">
        <f>+CA322*CA284+CD322*CD284+CG322*CG284</f>
        <v>0</v>
      </c>
      <c r="CL322" s="236"/>
      <c r="CM322" s="237"/>
      <c r="CN322" s="238"/>
      <c r="CP322" s="239"/>
      <c r="CQ322" s="240"/>
      <c r="CR322" s="240"/>
      <c r="CS322" s="240"/>
      <c r="CT322" s="241"/>
      <c r="CU322" s="242">
        <f t="shared" si="21"/>
        <v>0</v>
      </c>
      <c r="CW322" s="243"/>
      <c r="CX322" s="244">
        <f>+IF(DM322=0,0,IF(5*DM322/DM283&lt;2,2,5*DM322/DM283))</f>
        <v>0</v>
      </c>
      <c r="CY322" s="202">
        <f t="shared" si="14"/>
        <v>0</v>
      </c>
      <c r="CZ322" s="245">
        <f>+CW283*CW322+CX283*CX322+CY283*CY322</f>
        <v>0</v>
      </c>
      <c r="DA322" s="204"/>
      <c r="DB322" s="243"/>
      <c r="DC322" s="244">
        <f>+IF(DN322=0,0,IF(5*DN322/DN283&lt;2,2,5*DN322/DN283))</f>
        <v>0</v>
      </c>
      <c r="DD322" s="202">
        <f t="shared" si="15"/>
        <v>0</v>
      </c>
      <c r="DE322" s="246">
        <f>+DB283*DB322+DC283*DC322+DD283*DD322</f>
        <v>0</v>
      </c>
      <c r="DF322" s="190"/>
      <c r="DG322" s="243"/>
      <c r="DH322" s="202">
        <f t="shared" si="13"/>
        <v>0</v>
      </c>
      <c r="DI322" s="202">
        <f t="shared" si="16"/>
        <v>0</v>
      </c>
      <c r="DJ322" s="246">
        <f>+DG283*DG322+DH283*DH322+DI283*DI322</f>
        <v>0</v>
      </c>
      <c r="DK322" s="209"/>
      <c r="DL322" s="247"/>
      <c r="DM322" s="248"/>
      <c r="DN322" s="248"/>
      <c r="DO322" s="249"/>
      <c r="DR322" s="250">
        <f t="shared" si="17"/>
        <v>0</v>
      </c>
      <c r="DS322" s="397"/>
      <c r="DT322" s="397"/>
      <c r="DU322" s="398"/>
      <c r="DV322" s="391"/>
      <c r="DW322" s="253">
        <f t="shared" si="18"/>
        <v>0</v>
      </c>
      <c r="DX322" s="399"/>
      <c r="DY322" s="399"/>
      <c r="DZ322" s="400"/>
      <c r="EA322" s="391"/>
      <c r="EB322" s="401">
        <f t="shared" si="19"/>
        <v>0</v>
      </c>
      <c r="EC322" s="402"/>
      <c r="ED322" s="402"/>
      <c r="EE322" s="403"/>
    </row>
    <row r="323" spans="1:135" x14ac:dyDescent="0.3">
      <c r="A323" s="20">
        <f t="shared" si="20"/>
        <v>70639</v>
      </c>
      <c r="B323" s="21"/>
      <c r="C323" s="21"/>
      <c r="D323" s="21"/>
      <c r="E323" s="458"/>
      <c r="F323" s="223"/>
      <c r="G323" s="183"/>
      <c r="H323" s="183"/>
      <c r="I323" s="183"/>
      <c r="J323" s="183"/>
      <c r="K323" s="183"/>
      <c r="L323" s="183"/>
      <c r="M323" s="183"/>
      <c r="N323" s="183"/>
      <c r="O323" s="224"/>
      <c r="P323" s="167">
        <f>+IF(DL323=0,0,IF(5*DL323/DL320&lt;2,2,5*DL323/DL283))</f>
        <v>0</v>
      </c>
      <c r="Q323" s="223"/>
      <c r="R323" s="225"/>
      <c r="S323" s="225"/>
      <c r="T323" s="168"/>
      <c r="U323" s="168"/>
      <c r="V323" s="168"/>
      <c r="W323" s="166"/>
      <c r="X323" s="183">
        <f>IF(CL283=0,0,5-CL323*0.3)</f>
        <v>0</v>
      </c>
      <c r="Y323" s="169">
        <f>+IF(CP283="M",CU323,0)</f>
        <v>0</v>
      </c>
      <c r="Z323" s="170"/>
      <c r="AB323" s="223"/>
      <c r="AC323" s="183"/>
      <c r="AD323" s="183"/>
      <c r="AE323" s="183"/>
      <c r="AF323" s="183"/>
      <c r="AG323" s="183"/>
      <c r="AH323" s="183"/>
      <c r="AI323" s="183"/>
      <c r="AJ323" s="183"/>
      <c r="AK323" s="226"/>
      <c r="AL323" s="227"/>
      <c r="AM323" s="223">
        <f>+SUM(AX323:BC323)/BC282</f>
        <v>0</v>
      </c>
      <c r="AN323" s="225"/>
      <c r="AO323" s="225"/>
      <c r="AP323" s="168"/>
      <c r="AQ323" s="168"/>
      <c r="AR323" s="168"/>
      <c r="AS323" s="166"/>
      <c r="AT323" s="183">
        <f>IF(CM283=0,0,5-CM323*0.3)</f>
        <v>0</v>
      </c>
      <c r="AU323" s="169">
        <f>+IF(CQ283="G",CU323,0)</f>
        <v>0</v>
      </c>
      <c r="AV323" s="173"/>
      <c r="AX323" s="228"/>
      <c r="AY323" s="229"/>
      <c r="AZ323" s="229"/>
      <c r="BA323" s="229"/>
      <c r="BB323" s="229"/>
      <c r="BC323" s="230"/>
      <c r="BE323" s="231"/>
      <c r="BF323" s="183"/>
      <c r="BG323" s="183"/>
      <c r="BH323" s="183"/>
      <c r="BI323" s="183"/>
      <c r="BJ323" s="183"/>
      <c r="BK323" s="183"/>
      <c r="BL323" s="183"/>
      <c r="BM323" s="183"/>
      <c r="BN323" s="226"/>
      <c r="BO323" s="227"/>
      <c r="BP323" s="223"/>
      <c r="BQ323" s="225"/>
      <c r="BR323" s="225"/>
      <c r="BS323" s="168"/>
      <c r="BT323" s="168"/>
      <c r="BU323" s="168"/>
      <c r="BV323" s="166"/>
      <c r="BW323" s="183">
        <f>IF(CV283=0,0,5-CV323*0.3)</f>
        <v>0</v>
      </c>
      <c r="BX323" s="169">
        <f>+IF(AY283="G",BC323,0)</f>
        <v>0</v>
      </c>
      <c r="BY323" s="184"/>
      <c r="CA323" s="185">
        <f>+SUM(F323:O323)*F283/P282+P323*P283+Q283*SUM(Q323:W323)/W282+X283*X323+Y283*Y323+Z283*Z323</f>
        <v>0</v>
      </c>
      <c r="CB323" s="232">
        <f t="shared" si="10"/>
        <v>0</v>
      </c>
      <c r="CC323" s="187"/>
      <c r="CD323" s="188">
        <f>+SUM(AB323:AL323)*AB283/AL$2+SUM(AM323:AS323)*AM283/AS$2+AT323*AT283+AU323*AU283+AV323*AV283</f>
        <v>0</v>
      </c>
      <c r="CE323" s="233">
        <f t="shared" si="11"/>
        <v>0</v>
      </c>
      <c r="CF323" s="190"/>
      <c r="CG323" s="191">
        <f>+SUM(BE323:BO323)*BE283/BO$2+SUM(BP323:BV323)*BP283/BV$2+BW323*BW283+BX323*BX283+BY323*BY283</f>
        <v>0</v>
      </c>
      <c r="CH323" s="234">
        <f t="shared" si="12"/>
        <v>0</v>
      </c>
      <c r="CI323" s="190"/>
      <c r="CJ323" s="433">
        <f>+CA323*CA284+CD323*CD284+CG323*CG284</f>
        <v>0</v>
      </c>
      <c r="CL323" s="236"/>
      <c r="CM323" s="237"/>
      <c r="CN323" s="238"/>
      <c r="CP323" s="239"/>
      <c r="CQ323" s="240"/>
      <c r="CR323" s="240"/>
      <c r="CS323" s="240"/>
      <c r="CT323" s="241"/>
      <c r="CU323" s="242">
        <f t="shared" si="21"/>
        <v>0</v>
      </c>
      <c r="CW323" s="243"/>
      <c r="CX323" s="244">
        <f>+IF(DM323=0,0,IF(5*DM323/DM283&lt;2,2,5*DM323/DM283))</f>
        <v>0</v>
      </c>
      <c r="CY323" s="202">
        <f t="shared" si="14"/>
        <v>0</v>
      </c>
      <c r="CZ323" s="245">
        <f>+CW283*CW323+CX283*CX323+CY283*CY323</f>
        <v>0</v>
      </c>
      <c r="DA323" s="204"/>
      <c r="DB323" s="243"/>
      <c r="DC323" s="244">
        <f>+IF(DN323=0,0,IF(5*DN323/DN283&lt;2,2,5*DN323/DN283))</f>
        <v>0</v>
      </c>
      <c r="DD323" s="202">
        <f t="shared" si="15"/>
        <v>0</v>
      </c>
      <c r="DE323" s="246">
        <f>+DB283*DB323+DC283*DC323+DD283*DD323</f>
        <v>0</v>
      </c>
      <c r="DF323" s="190"/>
      <c r="DG323" s="243"/>
      <c r="DH323" s="202">
        <f t="shared" si="13"/>
        <v>0</v>
      </c>
      <c r="DI323" s="202">
        <f t="shared" si="16"/>
        <v>0</v>
      </c>
      <c r="DJ323" s="246">
        <f>+DG283*DG323+DH283*DH323+DI283*DI323</f>
        <v>0</v>
      </c>
      <c r="DK323" s="209"/>
      <c r="DL323" s="247"/>
      <c r="DM323" s="248"/>
      <c r="DN323" s="248"/>
      <c r="DO323" s="249"/>
      <c r="DR323" s="250">
        <f t="shared" si="17"/>
        <v>0</v>
      </c>
      <c r="DS323" s="397"/>
      <c r="DT323" s="397"/>
      <c r="DU323" s="398"/>
      <c r="DV323" s="391"/>
      <c r="DW323" s="253">
        <f t="shared" si="18"/>
        <v>0</v>
      </c>
      <c r="DX323" s="399"/>
      <c r="DY323" s="399"/>
      <c r="DZ323" s="400"/>
      <c r="EA323" s="391"/>
      <c r="EB323" s="401">
        <f t="shared" si="19"/>
        <v>0</v>
      </c>
      <c r="EC323" s="402"/>
      <c r="ED323" s="402"/>
      <c r="EE323" s="403"/>
    </row>
    <row r="324" spans="1:135" x14ac:dyDescent="0.3">
      <c r="A324" s="20">
        <f t="shared" si="20"/>
        <v>70640</v>
      </c>
      <c r="B324" s="21"/>
      <c r="C324" s="21"/>
      <c r="D324" s="21"/>
      <c r="E324" s="458"/>
      <c r="F324" s="223"/>
      <c r="G324" s="183"/>
      <c r="H324" s="183"/>
      <c r="I324" s="183"/>
      <c r="J324" s="183"/>
      <c r="K324" s="183"/>
      <c r="L324" s="183"/>
      <c r="M324" s="183"/>
      <c r="N324" s="183"/>
      <c r="O324" s="224"/>
      <c r="P324" s="167">
        <f>+IF(DL324=0,0,IF(5*DL324/DL321&lt;2,2,5*DL324/DL283))</f>
        <v>0</v>
      </c>
      <c r="Q324" s="223"/>
      <c r="R324" s="225"/>
      <c r="S324" s="225"/>
      <c r="T324" s="168"/>
      <c r="U324" s="168"/>
      <c r="V324" s="168"/>
      <c r="W324" s="166"/>
      <c r="X324" s="183">
        <f>IF(CL283=0,0,5-CL324*0.3)</f>
        <v>0</v>
      </c>
      <c r="Y324" s="169">
        <f>+IF(CP283="M",CU324,0)</f>
        <v>0</v>
      </c>
      <c r="Z324" s="170"/>
      <c r="AB324" s="223"/>
      <c r="AC324" s="183"/>
      <c r="AD324" s="183"/>
      <c r="AE324" s="183"/>
      <c r="AF324" s="183"/>
      <c r="AG324" s="183"/>
      <c r="AH324" s="183"/>
      <c r="AI324" s="183"/>
      <c r="AJ324" s="183"/>
      <c r="AK324" s="226"/>
      <c r="AL324" s="227"/>
      <c r="AM324" s="223">
        <f>+SUM(AX324:BC324)/BC282</f>
        <v>0</v>
      </c>
      <c r="AN324" s="225"/>
      <c r="AO324" s="225"/>
      <c r="AP324" s="168"/>
      <c r="AQ324" s="168"/>
      <c r="AR324" s="168"/>
      <c r="AS324" s="166"/>
      <c r="AT324" s="183">
        <f>IF(CM283=0,0,5-CM324*0.3)</f>
        <v>0</v>
      </c>
      <c r="AU324" s="169">
        <f>+IF(CQ283="G",CU324,0)</f>
        <v>0</v>
      </c>
      <c r="AV324" s="173"/>
      <c r="AX324" s="228"/>
      <c r="AY324" s="229"/>
      <c r="AZ324" s="229"/>
      <c r="BA324" s="229"/>
      <c r="BB324" s="229"/>
      <c r="BC324" s="230"/>
      <c r="BE324" s="231"/>
      <c r="BF324" s="183"/>
      <c r="BG324" s="183"/>
      <c r="BH324" s="183"/>
      <c r="BI324" s="183"/>
      <c r="BJ324" s="183"/>
      <c r="BK324" s="183"/>
      <c r="BL324" s="183"/>
      <c r="BM324" s="183"/>
      <c r="BN324" s="226"/>
      <c r="BO324" s="227"/>
      <c r="BP324" s="223"/>
      <c r="BQ324" s="225"/>
      <c r="BR324" s="225"/>
      <c r="BS324" s="168"/>
      <c r="BT324" s="168"/>
      <c r="BU324" s="168"/>
      <c r="BV324" s="166"/>
      <c r="BW324" s="183">
        <f>IF(CV283=0,0,5-CV324*0.3)</f>
        <v>0</v>
      </c>
      <c r="BX324" s="169">
        <f>+IF(AY283="G",BC324,0)</f>
        <v>0</v>
      </c>
      <c r="BY324" s="184"/>
      <c r="CA324" s="185">
        <f>+SUM(F324:O324)*F283/P282+P324*P283+Q283*SUM(Q324:W324)/W282+X283*X324+Y283*Y324+Z283*Z324</f>
        <v>0</v>
      </c>
      <c r="CB324" s="232">
        <f t="shared" si="10"/>
        <v>0</v>
      </c>
      <c r="CC324" s="187"/>
      <c r="CD324" s="188">
        <f>+SUM(AB324:AL324)*AB283/AL$2+SUM(AM324:AS324)*AM283/AS$2+AT324*AT283+AU324*AU283+AV324*AV283</f>
        <v>0</v>
      </c>
      <c r="CE324" s="233">
        <f t="shared" si="11"/>
        <v>0</v>
      </c>
      <c r="CF324" s="190"/>
      <c r="CG324" s="191">
        <f>+SUM(BE324:BO324)*BE283/BO$2+SUM(BP324:BV324)*BP283/BV$2+BW324*BW283+BX324*BX283+BY324*BY283</f>
        <v>0</v>
      </c>
      <c r="CH324" s="234">
        <f t="shared" si="12"/>
        <v>0</v>
      </c>
      <c r="CI324" s="190"/>
      <c r="CJ324" s="433">
        <f>+CA324*CA284+CD324*CD284+CG324*CG284</f>
        <v>0</v>
      </c>
      <c r="CL324" s="236"/>
      <c r="CM324" s="237"/>
      <c r="CN324" s="238"/>
      <c r="CP324" s="239"/>
      <c r="CQ324" s="240"/>
      <c r="CR324" s="240"/>
      <c r="CS324" s="240"/>
      <c r="CT324" s="241"/>
      <c r="CU324" s="242">
        <f t="shared" si="21"/>
        <v>0</v>
      </c>
      <c r="CW324" s="243"/>
      <c r="CX324" s="244">
        <f>+IF(DM324=0,0,IF(5*DM324/DM283&lt;2,2,5*DM324/DM283))</f>
        <v>0</v>
      </c>
      <c r="CY324" s="202">
        <f t="shared" si="14"/>
        <v>0</v>
      </c>
      <c r="CZ324" s="245">
        <f>+CW283*CW324+CX283*CX324+CY283*CY324</f>
        <v>0</v>
      </c>
      <c r="DA324" s="204"/>
      <c r="DB324" s="243"/>
      <c r="DC324" s="244">
        <f>+IF(DN324=0,0,IF(5*DN324/DN283&lt;2,2,5*DN324/DN283))</f>
        <v>0</v>
      </c>
      <c r="DD324" s="202">
        <f t="shared" si="15"/>
        <v>0</v>
      </c>
      <c r="DE324" s="246">
        <f>+DB283*DB324+DC283*DC324+DD283*DD324</f>
        <v>0</v>
      </c>
      <c r="DF324" s="190"/>
      <c r="DG324" s="243"/>
      <c r="DH324" s="202">
        <f t="shared" si="13"/>
        <v>0</v>
      </c>
      <c r="DI324" s="202">
        <f t="shared" si="16"/>
        <v>0</v>
      </c>
      <c r="DJ324" s="246">
        <f>+DG283*DG324+DH283*DH324+DI283*DI324</f>
        <v>0</v>
      </c>
      <c r="DK324" s="209"/>
      <c r="DL324" s="247"/>
      <c r="DM324" s="248"/>
      <c r="DN324" s="248"/>
      <c r="DO324" s="249"/>
      <c r="DR324" s="250">
        <f t="shared" si="17"/>
        <v>0</v>
      </c>
      <c r="DS324" s="397"/>
      <c r="DT324" s="397"/>
      <c r="DU324" s="398"/>
      <c r="DV324" s="391"/>
      <c r="DW324" s="253">
        <f t="shared" si="18"/>
        <v>0</v>
      </c>
      <c r="DX324" s="399"/>
      <c r="DY324" s="399"/>
      <c r="DZ324" s="400"/>
      <c r="EA324" s="391"/>
      <c r="EB324" s="401">
        <f t="shared" si="19"/>
        <v>0</v>
      </c>
      <c r="EC324" s="402"/>
      <c r="ED324" s="402"/>
      <c r="EE324" s="403"/>
    </row>
    <row r="325" spans="1:135" x14ac:dyDescent="0.3">
      <c r="A325" s="20">
        <f t="shared" si="20"/>
        <v>70641</v>
      </c>
      <c r="B325" s="21"/>
      <c r="C325" s="21"/>
      <c r="D325" s="21"/>
      <c r="E325" s="458"/>
      <c r="F325" s="223"/>
      <c r="G325" s="183"/>
      <c r="H325" s="183"/>
      <c r="I325" s="183"/>
      <c r="J325" s="183"/>
      <c r="K325" s="183"/>
      <c r="L325" s="183"/>
      <c r="M325" s="183"/>
      <c r="N325" s="183"/>
      <c r="O325" s="224"/>
      <c r="P325" s="167">
        <f>+IF(DL325=0,0,IF(5*DL325/DL322&lt;2,2,5*DL325/DL283))</f>
        <v>0</v>
      </c>
      <c r="Q325" s="223"/>
      <c r="R325" s="225"/>
      <c r="S325" s="225"/>
      <c r="T325" s="168"/>
      <c r="U325" s="168"/>
      <c r="V325" s="168"/>
      <c r="W325" s="166"/>
      <c r="X325" s="183">
        <f>IF(CL283=0,0,5-CL325*0.3)</f>
        <v>0</v>
      </c>
      <c r="Y325" s="169">
        <f>+IF(CP283="M",CU325,0)</f>
        <v>0</v>
      </c>
      <c r="Z325" s="170"/>
      <c r="AB325" s="223"/>
      <c r="AC325" s="183"/>
      <c r="AD325" s="183"/>
      <c r="AE325" s="183"/>
      <c r="AF325" s="183"/>
      <c r="AG325" s="183"/>
      <c r="AH325" s="183"/>
      <c r="AI325" s="183"/>
      <c r="AJ325" s="183"/>
      <c r="AK325" s="226"/>
      <c r="AL325" s="227"/>
      <c r="AM325" s="223">
        <f>+SUM(AX325:BC325)/BC282</f>
        <v>0</v>
      </c>
      <c r="AN325" s="225"/>
      <c r="AO325" s="225"/>
      <c r="AP325" s="168"/>
      <c r="AQ325" s="168"/>
      <c r="AR325" s="168"/>
      <c r="AS325" s="166"/>
      <c r="AT325" s="183">
        <f>IF(CM283=0,0,5-CM325*0.3)</f>
        <v>0</v>
      </c>
      <c r="AU325" s="169">
        <f>+IF(CQ283="G",CU325,0)</f>
        <v>0</v>
      </c>
      <c r="AV325" s="173"/>
      <c r="AX325" s="228"/>
      <c r="AY325" s="229"/>
      <c r="AZ325" s="229"/>
      <c r="BA325" s="229"/>
      <c r="BB325" s="229"/>
      <c r="BC325" s="230"/>
      <c r="BE325" s="231"/>
      <c r="BF325" s="183"/>
      <c r="BG325" s="183"/>
      <c r="BH325" s="183"/>
      <c r="BI325" s="183"/>
      <c r="BJ325" s="183"/>
      <c r="BK325" s="183"/>
      <c r="BL325" s="183"/>
      <c r="BM325" s="183"/>
      <c r="BN325" s="226"/>
      <c r="BO325" s="227"/>
      <c r="BP325" s="223"/>
      <c r="BQ325" s="225"/>
      <c r="BR325" s="225"/>
      <c r="BS325" s="168"/>
      <c r="BT325" s="168"/>
      <c r="BU325" s="168"/>
      <c r="BV325" s="166"/>
      <c r="BW325" s="183">
        <f>IF(CV283=0,0,5-CV325*0.3)</f>
        <v>0</v>
      </c>
      <c r="BX325" s="169">
        <f>+IF(AY283="G",BC325,0)</f>
        <v>0</v>
      </c>
      <c r="BY325" s="184"/>
      <c r="CA325" s="185">
        <f>+SUM(F325:O325)*F283/P282+P325*P283+Q283*SUM(Q325:W325)/W282+X283*X325+Y283*Y325+Z283*Z325</f>
        <v>0</v>
      </c>
      <c r="CB325" s="232">
        <f t="shared" si="10"/>
        <v>0</v>
      </c>
      <c r="CC325" s="187"/>
      <c r="CD325" s="188">
        <f>+SUM(AB325:AL325)*AB283/AL$2+SUM(AM325:AS325)*AM283/AS$2+AT325*AT283+AU325*AU283+AV325*AV283</f>
        <v>0</v>
      </c>
      <c r="CE325" s="233">
        <f t="shared" si="11"/>
        <v>0</v>
      </c>
      <c r="CF325" s="190"/>
      <c r="CG325" s="191">
        <f>+SUM(BE325:BO325)*BE283/BO$2+SUM(BP325:BV325)*BP283/BV$2+BW325*BW283+BX325*BX283+BY325*BY283</f>
        <v>0</v>
      </c>
      <c r="CH325" s="234">
        <f t="shared" si="12"/>
        <v>0</v>
      </c>
      <c r="CI325" s="190"/>
      <c r="CJ325" s="433">
        <f>+CA325*CA284+CD325*CD284+CG325*CG284</f>
        <v>0</v>
      </c>
      <c r="CL325" s="236"/>
      <c r="CM325" s="237"/>
      <c r="CN325" s="238"/>
      <c r="CP325" s="239"/>
      <c r="CQ325" s="240"/>
      <c r="CR325" s="240"/>
      <c r="CS325" s="240"/>
      <c r="CT325" s="241"/>
      <c r="CU325" s="242">
        <f t="shared" si="21"/>
        <v>0</v>
      </c>
      <c r="CW325" s="243"/>
      <c r="CX325" s="244">
        <f>+IF(DM325=0,0,IF(5*DM325/DM283&lt;2,2,5*DM325/DM283))</f>
        <v>0</v>
      </c>
      <c r="CY325" s="202">
        <f t="shared" si="14"/>
        <v>0</v>
      </c>
      <c r="CZ325" s="245">
        <f>+CW283*CW325+CX283*CX325+CY283*CY325</f>
        <v>0</v>
      </c>
      <c r="DA325" s="204"/>
      <c r="DB325" s="243"/>
      <c r="DC325" s="244">
        <f>+IF(DN325=0,0,IF(5*DN325/DN283&lt;2,2,5*DN325/DN283))</f>
        <v>0</v>
      </c>
      <c r="DD325" s="202">
        <f t="shared" si="15"/>
        <v>0</v>
      </c>
      <c r="DE325" s="246">
        <f>+DB283*DB325+DC283*DC325+DD283*DD325</f>
        <v>0</v>
      </c>
      <c r="DF325" s="190"/>
      <c r="DG325" s="243"/>
      <c r="DH325" s="202">
        <f t="shared" si="13"/>
        <v>0</v>
      </c>
      <c r="DI325" s="202">
        <f t="shared" si="16"/>
        <v>0</v>
      </c>
      <c r="DJ325" s="246">
        <f>+DG283*DG325+DH283*DH325+DI283*DI325</f>
        <v>0</v>
      </c>
      <c r="DK325" s="209"/>
      <c r="DL325" s="247"/>
      <c r="DM325" s="248"/>
      <c r="DN325" s="248"/>
      <c r="DO325" s="249"/>
      <c r="DR325" s="250">
        <f t="shared" si="17"/>
        <v>0</v>
      </c>
      <c r="DS325" s="397"/>
      <c r="DT325" s="397"/>
      <c r="DU325" s="398"/>
      <c r="DV325" s="391"/>
      <c r="DW325" s="253">
        <f t="shared" si="18"/>
        <v>0</v>
      </c>
      <c r="DX325" s="399"/>
      <c r="DY325" s="399"/>
      <c r="DZ325" s="400"/>
      <c r="EA325" s="391"/>
      <c r="EB325" s="401">
        <f t="shared" si="19"/>
        <v>0</v>
      </c>
      <c r="EC325" s="402"/>
      <c r="ED325" s="402"/>
      <c r="EE325" s="403"/>
    </row>
    <row r="326" spans="1:135" x14ac:dyDescent="0.3">
      <c r="A326" s="20">
        <f t="shared" si="20"/>
        <v>70642</v>
      </c>
      <c r="B326" s="21"/>
      <c r="C326" s="21"/>
      <c r="D326" s="21"/>
      <c r="E326" s="458"/>
      <c r="F326" s="223"/>
      <c r="G326" s="183"/>
      <c r="H326" s="183"/>
      <c r="I326" s="183"/>
      <c r="J326" s="183"/>
      <c r="K326" s="183"/>
      <c r="L326" s="183"/>
      <c r="M326" s="183"/>
      <c r="N326" s="183"/>
      <c r="O326" s="224"/>
      <c r="P326" s="167">
        <f>+IF(DL326=0,0,IF(5*DL326/DL323&lt;2,2,5*DL326/DL283))</f>
        <v>0</v>
      </c>
      <c r="Q326" s="223"/>
      <c r="R326" s="225"/>
      <c r="S326" s="225"/>
      <c r="T326" s="168"/>
      <c r="U326" s="168"/>
      <c r="V326" s="168"/>
      <c r="W326" s="166"/>
      <c r="X326" s="183">
        <f>IF(CL283=0,0,5-CL326*0.3)</f>
        <v>0</v>
      </c>
      <c r="Y326" s="169">
        <f>+IF(CP283="M",CU326,0)</f>
        <v>0</v>
      </c>
      <c r="Z326" s="170"/>
      <c r="AB326" s="223"/>
      <c r="AC326" s="183"/>
      <c r="AD326" s="183"/>
      <c r="AE326" s="183"/>
      <c r="AF326" s="183"/>
      <c r="AG326" s="183"/>
      <c r="AH326" s="183"/>
      <c r="AI326" s="183"/>
      <c r="AJ326" s="183"/>
      <c r="AK326" s="226"/>
      <c r="AL326" s="227"/>
      <c r="AM326" s="223">
        <f>+SUM(AX326:BC326)/BC282</f>
        <v>0</v>
      </c>
      <c r="AN326" s="225"/>
      <c r="AO326" s="225"/>
      <c r="AP326" s="168"/>
      <c r="AQ326" s="168"/>
      <c r="AR326" s="168"/>
      <c r="AS326" s="166"/>
      <c r="AT326" s="183">
        <f>IF(CM283=0,0,5-CM326*0.3)</f>
        <v>0</v>
      </c>
      <c r="AU326" s="169">
        <f>+IF(CQ283="G",CU326,0)</f>
        <v>0</v>
      </c>
      <c r="AV326" s="173"/>
      <c r="AX326" s="228"/>
      <c r="AY326" s="229"/>
      <c r="AZ326" s="229"/>
      <c r="BA326" s="229"/>
      <c r="BB326" s="229"/>
      <c r="BC326" s="230"/>
      <c r="BE326" s="231"/>
      <c r="BF326" s="183"/>
      <c r="BG326" s="183"/>
      <c r="BH326" s="183"/>
      <c r="BI326" s="183"/>
      <c r="BJ326" s="183"/>
      <c r="BK326" s="183"/>
      <c r="BL326" s="183"/>
      <c r="BM326" s="183"/>
      <c r="BN326" s="226"/>
      <c r="BO326" s="227"/>
      <c r="BP326" s="223"/>
      <c r="BQ326" s="225"/>
      <c r="BR326" s="225"/>
      <c r="BS326" s="168"/>
      <c r="BT326" s="168"/>
      <c r="BU326" s="168"/>
      <c r="BV326" s="166"/>
      <c r="BW326" s="183">
        <f>IF(CV283=0,0,5-CV326*0.3)</f>
        <v>0</v>
      </c>
      <c r="BX326" s="169">
        <f>+IF(AY283="G",BC326,0)</f>
        <v>0</v>
      </c>
      <c r="BY326" s="184"/>
      <c r="CA326" s="185">
        <f>+SUM(F326:O326)*F283/P282+P326*P283+Q283*SUM(Q326:W326)/W282+X283*X326+Y283*Y326+Z283*Z326</f>
        <v>0</v>
      </c>
      <c r="CB326" s="232">
        <f t="shared" si="10"/>
        <v>0</v>
      </c>
      <c r="CC326" s="187"/>
      <c r="CD326" s="188">
        <f>+SUM(AB326:AL326)*AB283/AL$2+SUM(AM326:AS326)*AM283/AS$2+AT326*AT283+AU326*AU283+AV326*AV283</f>
        <v>0</v>
      </c>
      <c r="CE326" s="233">
        <f t="shared" si="11"/>
        <v>0</v>
      </c>
      <c r="CF326" s="190"/>
      <c r="CG326" s="191">
        <f>+SUM(BE326:BO326)*BE283/BO$2+SUM(BP326:BV326)*BP283/BV$2+BW326*BW283+BX326*BX283+BY326*BY283</f>
        <v>0</v>
      </c>
      <c r="CH326" s="234">
        <f t="shared" si="12"/>
        <v>0</v>
      </c>
      <c r="CI326" s="190"/>
      <c r="CJ326" s="433">
        <f>+CA326*CA284+CD326*CD284+CG326*CG284</f>
        <v>0</v>
      </c>
      <c r="CL326" s="236"/>
      <c r="CM326" s="237"/>
      <c r="CN326" s="238"/>
      <c r="CP326" s="239"/>
      <c r="CQ326" s="240"/>
      <c r="CR326" s="240"/>
      <c r="CS326" s="240"/>
      <c r="CT326" s="241"/>
      <c r="CU326" s="242">
        <f t="shared" si="21"/>
        <v>0</v>
      </c>
      <c r="CW326" s="243"/>
      <c r="CX326" s="244">
        <f>+IF(DM326=0,0,IF(5*DM326/DM283&lt;2,2,5*DM326/DM283))</f>
        <v>0</v>
      </c>
      <c r="CY326" s="202">
        <f t="shared" si="14"/>
        <v>0</v>
      </c>
      <c r="CZ326" s="245">
        <f>+CW283*CW326+CX283*CX326+CY283*CY326</f>
        <v>0</v>
      </c>
      <c r="DA326" s="204"/>
      <c r="DB326" s="243"/>
      <c r="DC326" s="244">
        <f>+IF(DN326=0,0,IF(5*DN326/DN283&lt;2,2,5*DN326/DN283))</f>
        <v>0</v>
      </c>
      <c r="DD326" s="202">
        <f t="shared" si="15"/>
        <v>0</v>
      </c>
      <c r="DE326" s="246">
        <f>+DB283*DB326+DC283*DC326+DD283*DD326</f>
        <v>0</v>
      </c>
      <c r="DF326" s="190"/>
      <c r="DG326" s="243"/>
      <c r="DH326" s="202">
        <f t="shared" si="13"/>
        <v>0</v>
      </c>
      <c r="DI326" s="202">
        <f t="shared" si="16"/>
        <v>0</v>
      </c>
      <c r="DJ326" s="246">
        <f>+DG283*DG326+DH283*DH326+DI283*DI326</f>
        <v>0</v>
      </c>
      <c r="DK326" s="209"/>
      <c r="DL326" s="247"/>
      <c r="DM326" s="248"/>
      <c r="DN326" s="248"/>
      <c r="DO326" s="249"/>
      <c r="DR326" s="250">
        <f t="shared" si="17"/>
        <v>0</v>
      </c>
      <c r="DS326" s="397"/>
      <c r="DT326" s="397"/>
      <c r="DU326" s="398"/>
      <c r="DV326" s="391"/>
      <c r="DW326" s="253">
        <f t="shared" si="18"/>
        <v>0</v>
      </c>
      <c r="DX326" s="399"/>
      <c r="DY326" s="399"/>
      <c r="DZ326" s="400"/>
      <c r="EA326" s="391"/>
      <c r="EB326" s="401">
        <f t="shared" si="19"/>
        <v>0</v>
      </c>
      <c r="EC326" s="402"/>
      <c r="ED326" s="402"/>
      <c r="EE326" s="403"/>
    </row>
    <row r="327" spans="1:135" x14ac:dyDescent="0.3">
      <c r="A327" s="20">
        <f t="shared" si="20"/>
        <v>70643</v>
      </c>
      <c r="B327" s="21"/>
      <c r="C327" s="21"/>
      <c r="D327" s="21"/>
      <c r="E327" s="458"/>
      <c r="F327" s="223"/>
      <c r="G327" s="183"/>
      <c r="H327" s="183"/>
      <c r="I327" s="183"/>
      <c r="J327" s="183"/>
      <c r="K327" s="183"/>
      <c r="L327" s="183"/>
      <c r="M327" s="183"/>
      <c r="N327" s="183"/>
      <c r="O327" s="224"/>
      <c r="P327" s="167">
        <f>+IF(DL327=0,0,IF(5*DL327/DL324&lt;2,2,5*DL327/DL283))</f>
        <v>0</v>
      </c>
      <c r="Q327" s="223"/>
      <c r="R327" s="225"/>
      <c r="S327" s="225"/>
      <c r="T327" s="168"/>
      <c r="U327" s="168"/>
      <c r="V327" s="168"/>
      <c r="W327" s="166"/>
      <c r="X327" s="183">
        <f>IF(CL283=0,0,5-CL327*0.3)</f>
        <v>0</v>
      </c>
      <c r="Y327" s="169">
        <f>+IF(CP283="M",CU327,0)</f>
        <v>0</v>
      </c>
      <c r="Z327" s="170"/>
      <c r="AB327" s="223"/>
      <c r="AC327" s="183"/>
      <c r="AD327" s="183"/>
      <c r="AE327" s="183"/>
      <c r="AF327" s="183"/>
      <c r="AG327" s="183"/>
      <c r="AH327" s="183"/>
      <c r="AI327" s="183"/>
      <c r="AJ327" s="183"/>
      <c r="AK327" s="226"/>
      <c r="AL327" s="227"/>
      <c r="AM327" s="223">
        <f>+SUM(AX327:BC327)/BC282</f>
        <v>0</v>
      </c>
      <c r="AN327" s="225"/>
      <c r="AO327" s="225"/>
      <c r="AP327" s="168"/>
      <c r="AQ327" s="168"/>
      <c r="AR327" s="168"/>
      <c r="AS327" s="166"/>
      <c r="AT327" s="183">
        <f>IF(CM283=0,0,5-CM327*0.3)</f>
        <v>0</v>
      </c>
      <c r="AU327" s="169">
        <f>+IF(CQ283="G",CU327,0)</f>
        <v>0</v>
      </c>
      <c r="AV327" s="173"/>
      <c r="AX327" s="228"/>
      <c r="AY327" s="229"/>
      <c r="AZ327" s="229"/>
      <c r="BA327" s="229"/>
      <c r="BB327" s="229"/>
      <c r="BC327" s="230"/>
      <c r="BE327" s="231"/>
      <c r="BF327" s="183"/>
      <c r="BG327" s="183"/>
      <c r="BH327" s="183"/>
      <c r="BI327" s="183"/>
      <c r="BJ327" s="183"/>
      <c r="BK327" s="183"/>
      <c r="BL327" s="183"/>
      <c r="BM327" s="183"/>
      <c r="BN327" s="226"/>
      <c r="BO327" s="227"/>
      <c r="BP327" s="223"/>
      <c r="BQ327" s="225"/>
      <c r="BR327" s="225"/>
      <c r="BS327" s="168"/>
      <c r="BT327" s="168"/>
      <c r="BU327" s="168"/>
      <c r="BV327" s="166"/>
      <c r="BW327" s="183">
        <f>IF(CV283=0,0,5-CV327*0.3)</f>
        <v>0</v>
      </c>
      <c r="BX327" s="169">
        <f>+IF(AY283="G",BC327,0)</f>
        <v>0</v>
      </c>
      <c r="BY327" s="184"/>
      <c r="CA327" s="185">
        <f>+SUM(F327:O327)*F283/P282+P327*P283+Q283*SUM(Q327:W327)/W282+X283*X327+Y283*Y327+Z283*Z327</f>
        <v>0</v>
      </c>
      <c r="CB327" s="232">
        <f t="shared" si="10"/>
        <v>0</v>
      </c>
      <c r="CC327" s="187"/>
      <c r="CD327" s="188">
        <f>+SUM(AB327:AL327)*AB283/AL$2+SUM(AM327:AS327)*AM283/AS$2+AT327*AT283+AU327*AU283+AV327*AV283</f>
        <v>0</v>
      </c>
      <c r="CE327" s="233">
        <f t="shared" si="11"/>
        <v>0</v>
      </c>
      <c r="CF327" s="190"/>
      <c r="CG327" s="191">
        <f>+SUM(BE327:BO327)*BE283/BO$2+SUM(BP327:BV327)*BP283/BV$2+BW327*BW283+BX327*BX283+BY327*BY283</f>
        <v>0</v>
      </c>
      <c r="CH327" s="234">
        <f t="shared" si="12"/>
        <v>0</v>
      </c>
      <c r="CI327" s="190"/>
      <c r="CJ327" s="433">
        <f>+CA327*CA284+CD327*CD284+CG327*CG284</f>
        <v>0</v>
      </c>
      <c r="CL327" s="236"/>
      <c r="CM327" s="237"/>
      <c r="CN327" s="238"/>
      <c r="CP327" s="239"/>
      <c r="CQ327" s="240"/>
      <c r="CR327" s="240"/>
      <c r="CS327" s="240"/>
      <c r="CT327" s="241"/>
      <c r="CU327" s="242">
        <f t="shared" si="21"/>
        <v>0</v>
      </c>
      <c r="CW327" s="243"/>
      <c r="CX327" s="244">
        <f>+IF(DM327=0,0,IF(5*DM327/DM283&lt;2,2,5*DM327/DM283))</f>
        <v>0</v>
      </c>
      <c r="CY327" s="202">
        <f t="shared" si="14"/>
        <v>0</v>
      </c>
      <c r="CZ327" s="245">
        <f>+CW283*CW327+CX283*CX327+CY283*CY327</f>
        <v>0</v>
      </c>
      <c r="DA327" s="204"/>
      <c r="DB327" s="243"/>
      <c r="DC327" s="244">
        <f>+IF(DN327=0,0,IF(5*DN327/DN283&lt;2,2,5*DN327/DN283))</f>
        <v>0</v>
      </c>
      <c r="DD327" s="202">
        <f t="shared" si="15"/>
        <v>0</v>
      </c>
      <c r="DE327" s="246">
        <f>+DB283*DB327+DC283*DC327+DD283*DD327</f>
        <v>0</v>
      </c>
      <c r="DF327" s="190"/>
      <c r="DG327" s="243"/>
      <c r="DH327" s="202">
        <f t="shared" si="13"/>
        <v>0</v>
      </c>
      <c r="DI327" s="202">
        <f t="shared" si="16"/>
        <v>0</v>
      </c>
      <c r="DJ327" s="246">
        <f>+DG283*DG327+DH283*DH327+DI283*DI327</f>
        <v>0</v>
      </c>
      <c r="DK327" s="209"/>
      <c r="DL327" s="247"/>
      <c r="DM327" s="248"/>
      <c r="DN327" s="248"/>
      <c r="DO327" s="249"/>
      <c r="DR327" s="250">
        <f t="shared" si="17"/>
        <v>0</v>
      </c>
      <c r="DS327" s="397"/>
      <c r="DT327" s="397"/>
      <c r="DU327" s="398"/>
      <c r="DV327" s="391"/>
      <c r="DW327" s="253">
        <f t="shared" si="18"/>
        <v>0</v>
      </c>
      <c r="DX327" s="399"/>
      <c r="DY327" s="399"/>
      <c r="DZ327" s="400"/>
      <c r="EA327" s="391"/>
      <c r="EB327" s="401">
        <f t="shared" si="19"/>
        <v>0</v>
      </c>
      <c r="EC327" s="402"/>
      <c r="ED327" s="402"/>
      <c r="EE327" s="403"/>
    </row>
    <row r="328" spans="1:135" x14ac:dyDescent="0.3">
      <c r="A328" s="20">
        <f t="shared" si="20"/>
        <v>70644</v>
      </c>
      <c r="B328" s="21"/>
      <c r="C328" s="21"/>
      <c r="D328" s="21"/>
      <c r="E328" s="458"/>
      <c r="F328" s="223"/>
      <c r="G328" s="183"/>
      <c r="H328" s="183"/>
      <c r="I328" s="183"/>
      <c r="J328" s="183"/>
      <c r="K328" s="183"/>
      <c r="L328" s="183"/>
      <c r="M328" s="183"/>
      <c r="N328" s="183"/>
      <c r="O328" s="224"/>
      <c r="P328" s="167">
        <f>+IF(DL328=0,0,IF(5*DL328/DL325&lt;2,2,5*DL328/DL283))</f>
        <v>0</v>
      </c>
      <c r="Q328" s="223"/>
      <c r="R328" s="225"/>
      <c r="S328" s="225"/>
      <c r="T328" s="168"/>
      <c r="U328" s="168"/>
      <c r="V328" s="168"/>
      <c r="W328" s="166"/>
      <c r="X328" s="183">
        <f>IF(CL283=0,0,5-CL328*0.3)</f>
        <v>0</v>
      </c>
      <c r="Y328" s="169">
        <f>+IF(CP283="M",CU328,0)</f>
        <v>0</v>
      </c>
      <c r="Z328" s="170"/>
      <c r="AB328" s="223"/>
      <c r="AC328" s="183"/>
      <c r="AD328" s="183"/>
      <c r="AE328" s="183"/>
      <c r="AF328" s="183"/>
      <c r="AG328" s="183"/>
      <c r="AH328" s="183"/>
      <c r="AI328" s="183"/>
      <c r="AJ328" s="183"/>
      <c r="AK328" s="226"/>
      <c r="AL328" s="227"/>
      <c r="AM328" s="223">
        <f>+SUM(AX328:BC328)/BC282</f>
        <v>0</v>
      </c>
      <c r="AN328" s="225"/>
      <c r="AO328" s="225"/>
      <c r="AP328" s="168"/>
      <c r="AQ328" s="168"/>
      <c r="AR328" s="168"/>
      <c r="AS328" s="166"/>
      <c r="AT328" s="183">
        <f>IF(CM283=0,0,5-CM328*0.3)</f>
        <v>0</v>
      </c>
      <c r="AU328" s="169">
        <f>+IF(CQ283="G",CU328,0)</f>
        <v>0</v>
      </c>
      <c r="AV328" s="173"/>
      <c r="AX328" s="228"/>
      <c r="AY328" s="229"/>
      <c r="AZ328" s="229"/>
      <c r="BA328" s="229"/>
      <c r="BB328" s="229"/>
      <c r="BC328" s="230"/>
      <c r="BE328" s="231"/>
      <c r="BF328" s="183"/>
      <c r="BG328" s="183"/>
      <c r="BH328" s="183"/>
      <c r="BI328" s="183"/>
      <c r="BJ328" s="183"/>
      <c r="BK328" s="183"/>
      <c r="BL328" s="183"/>
      <c r="BM328" s="183"/>
      <c r="BN328" s="226"/>
      <c r="BO328" s="227"/>
      <c r="BP328" s="223"/>
      <c r="BQ328" s="225"/>
      <c r="BR328" s="225"/>
      <c r="BS328" s="168"/>
      <c r="BT328" s="168"/>
      <c r="BU328" s="168"/>
      <c r="BV328" s="166"/>
      <c r="BW328" s="183">
        <f>IF(CV283=0,0,5-CV328*0.3)</f>
        <v>0</v>
      </c>
      <c r="BX328" s="169">
        <f>+IF(AY283="G",BC328,0)</f>
        <v>0</v>
      </c>
      <c r="BY328" s="184"/>
      <c r="CA328" s="185">
        <f>+SUM(F328:O328)*F283/P282+P328*P283+Q283*SUM(Q328:W328)/W282+X283*X328+Y283*Y328+Z283*Z328</f>
        <v>0</v>
      </c>
      <c r="CB328" s="232">
        <f t="shared" si="10"/>
        <v>0</v>
      </c>
      <c r="CC328" s="187"/>
      <c r="CD328" s="188">
        <f>+SUM(AB328:AL328)*AB283/AL$2+SUM(AM328:AS328)*AM283/AS$2+AT328*AT283+AU328*AU283+AV328*AV283</f>
        <v>0</v>
      </c>
      <c r="CE328" s="233">
        <f t="shared" si="11"/>
        <v>0</v>
      </c>
      <c r="CF328" s="190"/>
      <c r="CG328" s="191">
        <f>+SUM(BE328:BO328)*BE283/BO$2+SUM(BP328:BV328)*BP283/BV$2+BW328*BW283+BX328*BX283+BY328*BY283</f>
        <v>0</v>
      </c>
      <c r="CH328" s="234">
        <f t="shared" si="12"/>
        <v>0</v>
      </c>
      <c r="CI328" s="190"/>
      <c r="CJ328" s="433">
        <f>+CA328*CA284+CD328*CD284+CG328*CG284</f>
        <v>0</v>
      </c>
      <c r="CL328" s="236"/>
      <c r="CM328" s="237"/>
      <c r="CN328" s="238"/>
      <c r="CP328" s="239"/>
      <c r="CQ328" s="240"/>
      <c r="CR328" s="240"/>
      <c r="CS328" s="240"/>
      <c r="CT328" s="241"/>
      <c r="CU328" s="242">
        <f t="shared" si="21"/>
        <v>0</v>
      </c>
      <c r="CW328" s="243"/>
      <c r="CX328" s="244">
        <f>+IF(DM328=0,0,IF(5*DM328/DM283&lt;2,2,5*DM328/DM283))</f>
        <v>0</v>
      </c>
      <c r="CY328" s="202">
        <f t="shared" si="14"/>
        <v>0</v>
      </c>
      <c r="CZ328" s="245">
        <f>+CW283*CW328+CX283*CX328+CY283*CY328</f>
        <v>0</v>
      </c>
      <c r="DA328" s="204"/>
      <c r="DB328" s="243"/>
      <c r="DC328" s="244">
        <f>+IF(DN328=0,0,IF(5*DN328/DN283&lt;2,2,5*DN328/DN283))</f>
        <v>0</v>
      </c>
      <c r="DD328" s="202">
        <f t="shared" si="15"/>
        <v>0</v>
      </c>
      <c r="DE328" s="246">
        <f>+DB283*DB328+DC283*DC328+DD283*DD328</f>
        <v>0</v>
      </c>
      <c r="DF328" s="190"/>
      <c r="DG328" s="243"/>
      <c r="DH328" s="202">
        <f t="shared" si="13"/>
        <v>0</v>
      </c>
      <c r="DI328" s="202">
        <f t="shared" si="16"/>
        <v>0</v>
      </c>
      <c r="DJ328" s="246">
        <f>+DG283*DG328+DH283*DH328+DI283*DI328</f>
        <v>0</v>
      </c>
      <c r="DK328" s="209"/>
      <c r="DL328" s="247"/>
      <c r="DM328" s="248"/>
      <c r="DN328" s="248"/>
      <c r="DO328" s="249"/>
      <c r="DR328" s="250">
        <f t="shared" si="17"/>
        <v>0</v>
      </c>
      <c r="DS328" s="397"/>
      <c r="DT328" s="397"/>
      <c r="DU328" s="398"/>
      <c r="DV328" s="391"/>
      <c r="DW328" s="253">
        <f t="shared" si="18"/>
        <v>0</v>
      </c>
      <c r="DX328" s="399"/>
      <c r="DY328" s="399"/>
      <c r="DZ328" s="400"/>
      <c r="EA328" s="391"/>
      <c r="EB328" s="401">
        <f t="shared" si="19"/>
        <v>0</v>
      </c>
      <c r="EC328" s="402"/>
      <c r="ED328" s="402"/>
      <c r="EE328" s="403"/>
    </row>
    <row r="329" spans="1:135" x14ac:dyDescent="0.3">
      <c r="A329" s="20">
        <f t="shared" si="20"/>
        <v>70645</v>
      </c>
      <c r="B329" s="21"/>
      <c r="C329" s="21"/>
      <c r="D329" s="21"/>
      <c r="E329" s="458"/>
      <c r="F329" s="223"/>
      <c r="G329" s="183"/>
      <c r="H329" s="183"/>
      <c r="I329" s="183"/>
      <c r="J329" s="183"/>
      <c r="K329" s="183"/>
      <c r="L329" s="183"/>
      <c r="M329" s="183"/>
      <c r="N329" s="183"/>
      <c r="O329" s="224"/>
      <c r="P329" s="167">
        <f>+IF(DL329=0,0,IF(5*DL329/DL326&lt;2,2,5*DL329/DL283))</f>
        <v>0</v>
      </c>
      <c r="Q329" s="223"/>
      <c r="R329" s="225"/>
      <c r="S329" s="225"/>
      <c r="T329" s="168"/>
      <c r="U329" s="168"/>
      <c r="V329" s="168"/>
      <c r="W329" s="166"/>
      <c r="X329" s="183">
        <f>IF(CL283=0,0,5-CL329*0.3)</f>
        <v>0</v>
      </c>
      <c r="Y329" s="169">
        <f>+IF(CP283="M",CU329,0)</f>
        <v>0</v>
      </c>
      <c r="Z329" s="170"/>
      <c r="AB329" s="223"/>
      <c r="AC329" s="183"/>
      <c r="AD329" s="183"/>
      <c r="AE329" s="183"/>
      <c r="AF329" s="183"/>
      <c r="AG329" s="183"/>
      <c r="AH329" s="183"/>
      <c r="AI329" s="183"/>
      <c r="AJ329" s="183"/>
      <c r="AK329" s="226"/>
      <c r="AL329" s="227"/>
      <c r="AM329" s="223">
        <f>+SUM(AX329:BC329)/BC282</f>
        <v>0</v>
      </c>
      <c r="AN329" s="225"/>
      <c r="AO329" s="225"/>
      <c r="AP329" s="168"/>
      <c r="AQ329" s="168"/>
      <c r="AR329" s="168"/>
      <c r="AS329" s="166"/>
      <c r="AT329" s="183">
        <f>IF(CM283=0,0,5-CM329*0.3)</f>
        <v>0</v>
      </c>
      <c r="AU329" s="169">
        <f>+IF(CQ283="G",CU329,0)</f>
        <v>0</v>
      </c>
      <c r="AV329" s="173"/>
      <c r="AX329" s="228"/>
      <c r="AY329" s="229"/>
      <c r="AZ329" s="229"/>
      <c r="BA329" s="229"/>
      <c r="BB329" s="229"/>
      <c r="BC329" s="230"/>
      <c r="BE329" s="231"/>
      <c r="BF329" s="183"/>
      <c r="BG329" s="183"/>
      <c r="BH329" s="183"/>
      <c r="BI329" s="183"/>
      <c r="BJ329" s="183"/>
      <c r="BK329" s="183"/>
      <c r="BL329" s="183"/>
      <c r="BM329" s="183"/>
      <c r="BN329" s="226"/>
      <c r="BO329" s="227"/>
      <c r="BP329" s="223"/>
      <c r="BQ329" s="225"/>
      <c r="BR329" s="225"/>
      <c r="BS329" s="168"/>
      <c r="BT329" s="168"/>
      <c r="BU329" s="168"/>
      <c r="BV329" s="166"/>
      <c r="BW329" s="183">
        <f>IF(CV283=0,0,5-CV329*0.3)</f>
        <v>0</v>
      </c>
      <c r="BX329" s="169">
        <f>+IF(AY283="G",BC329,0)</f>
        <v>0</v>
      </c>
      <c r="BY329" s="184"/>
      <c r="CA329" s="185">
        <f>+SUM(F329:O329)*F283/P282+P329*P283+Q283*SUM(Q329:W329)/W282+X283*X329+Y283*Y329+Z283*Z329</f>
        <v>0</v>
      </c>
      <c r="CB329" s="232">
        <f t="shared" si="10"/>
        <v>0</v>
      </c>
      <c r="CC329" s="187"/>
      <c r="CD329" s="188">
        <f>+SUM(AB329:AL329)*AB283/AL$2+SUM(AM329:AS329)*AM283/AS$2+AT329*AT283+AU329*AU283+AV329*AV283</f>
        <v>0</v>
      </c>
      <c r="CE329" s="233">
        <f t="shared" si="11"/>
        <v>0</v>
      </c>
      <c r="CF329" s="190"/>
      <c r="CG329" s="191">
        <f>+SUM(BE329:BO329)*BE283/BO$2+SUM(BP329:BV329)*BP283/BV$2+BW329*BW283+BX329*BX283+BY329*BY283</f>
        <v>0</v>
      </c>
      <c r="CH329" s="234">
        <f t="shared" si="12"/>
        <v>0</v>
      </c>
      <c r="CI329" s="190"/>
      <c r="CJ329" s="433">
        <f>+CA329*CA284+CD329*CD284+CG329*CG284</f>
        <v>0</v>
      </c>
      <c r="CL329" s="236"/>
      <c r="CM329" s="237"/>
      <c r="CN329" s="238"/>
      <c r="CP329" s="239"/>
      <c r="CQ329" s="240"/>
      <c r="CR329" s="240"/>
      <c r="CS329" s="240"/>
      <c r="CT329" s="241"/>
      <c r="CU329" s="242">
        <f t="shared" si="21"/>
        <v>0</v>
      </c>
      <c r="CW329" s="243"/>
      <c r="CX329" s="244">
        <f>+IF(DM329=0,0,IF(5*DM329/DM283&lt;2,2,5*DM329/DM283))</f>
        <v>0</v>
      </c>
      <c r="CY329" s="202">
        <f t="shared" si="14"/>
        <v>0</v>
      </c>
      <c r="CZ329" s="245">
        <f>+CW283*CW329+CX283*CX329+CY283*CY329</f>
        <v>0</v>
      </c>
      <c r="DA329" s="204"/>
      <c r="DB329" s="243"/>
      <c r="DC329" s="244">
        <f>+IF(DN329=0,0,IF(5*DN329/DN283&lt;2,2,5*DN329/DN283))</f>
        <v>0</v>
      </c>
      <c r="DD329" s="202">
        <f t="shared" si="15"/>
        <v>0</v>
      </c>
      <c r="DE329" s="246">
        <f>+DB283*DB329+DC283*DC329+DD283*DD329</f>
        <v>0</v>
      </c>
      <c r="DF329" s="190"/>
      <c r="DG329" s="243"/>
      <c r="DH329" s="202">
        <f t="shared" si="13"/>
        <v>0</v>
      </c>
      <c r="DI329" s="202">
        <f t="shared" si="16"/>
        <v>0</v>
      </c>
      <c r="DJ329" s="246">
        <f>+DG283*DG329+DH283*DH329+DI283*DI329</f>
        <v>0</v>
      </c>
      <c r="DK329" s="209"/>
      <c r="DL329" s="247"/>
      <c r="DM329" s="248"/>
      <c r="DN329" s="248"/>
      <c r="DO329" s="249"/>
      <c r="DR329" s="250">
        <f t="shared" si="17"/>
        <v>0</v>
      </c>
      <c r="DS329" s="397"/>
      <c r="DT329" s="397"/>
      <c r="DU329" s="398"/>
      <c r="DV329" s="391"/>
      <c r="DW329" s="253">
        <f t="shared" si="18"/>
        <v>0</v>
      </c>
      <c r="DX329" s="399"/>
      <c r="DY329" s="399"/>
      <c r="DZ329" s="400"/>
      <c r="EA329" s="391"/>
      <c r="EB329" s="401">
        <f t="shared" si="19"/>
        <v>0</v>
      </c>
      <c r="EC329" s="402"/>
      <c r="ED329" s="402"/>
      <c r="EE329" s="403"/>
    </row>
    <row r="330" spans="1:135" x14ac:dyDescent="0.3">
      <c r="A330" s="20">
        <f t="shared" si="20"/>
        <v>70646</v>
      </c>
      <c r="B330" s="21"/>
      <c r="C330" s="21"/>
      <c r="D330" s="21"/>
      <c r="E330" s="458"/>
      <c r="F330" s="223"/>
      <c r="G330" s="183"/>
      <c r="H330" s="183"/>
      <c r="I330" s="183"/>
      <c r="J330" s="183"/>
      <c r="K330" s="183"/>
      <c r="L330" s="183"/>
      <c r="M330" s="183"/>
      <c r="N330" s="183"/>
      <c r="O330" s="224"/>
      <c r="P330" s="167">
        <f>+IF(DL330=0,0,IF(5*DL330/DL327&lt;2,2,5*DL330/DL283))</f>
        <v>0</v>
      </c>
      <c r="Q330" s="223"/>
      <c r="R330" s="225"/>
      <c r="S330" s="225"/>
      <c r="T330" s="168"/>
      <c r="U330" s="168"/>
      <c r="V330" s="168"/>
      <c r="W330" s="166"/>
      <c r="X330" s="183">
        <f>IF(CL283=0,0,5-CL330*0.3)</f>
        <v>0</v>
      </c>
      <c r="Y330" s="169">
        <f>+IF(CP283="M",CU330,0)</f>
        <v>0</v>
      </c>
      <c r="Z330" s="170"/>
      <c r="AB330" s="223"/>
      <c r="AC330" s="183"/>
      <c r="AD330" s="183"/>
      <c r="AE330" s="183"/>
      <c r="AF330" s="183"/>
      <c r="AG330" s="183"/>
      <c r="AH330" s="183"/>
      <c r="AI330" s="183"/>
      <c r="AJ330" s="183"/>
      <c r="AK330" s="226"/>
      <c r="AL330" s="227"/>
      <c r="AM330" s="223">
        <f>+SUM(AX330:BC330)/BC282</f>
        <v>0</v>
      </c>
      <c r="AN330" s="225"/>
      <c r="AO330" s="225"/>
      <c r="AP330" s="168"/>
      <c r="AQ330" s="168"/>
      <c r="AR330" s="168"/>
      <c r="AS330" s="166"/>
      <c r="AT330" s="183">
        <f>IF(CM283=0,0,5-CM330*0.3)</f>
        <v>0</v>
      </c>
      <c r="AU330" s="169">
        <f>+IF(CQ283="G",CU330,0)</f>
        <v>0</v>
      </c>
      <c r="AV330" s="173"/>
      <c r="AX330" s="228"/>
      <c r="AY330" s="229"/>
      <c r="AZ330" s="229"/>
      <c r="BA330" s="229"/>
      <c r="BB330" s="229"/>
      <c r="BC330" s="230"/>
      <c r="BE330" s="231"/>
      <c r="BF330" s="183"/>
      <c r="BG330" s="183"/>
      <c r="BH330" s="183"/>
      <c r="BI330" s="183"/>
      <c r="BJ330" s="183"/>
      <c r="BK330" s="183"/>
      <c r="BL330" s="183"/>
      <c r="BM330" s="183"/>
      <c r="BN330" s="226"/>
      <c r="BO330" s="227"/>
      <c r="BP330" s="223"/>
      <c r="BQ330" s="225"/>
      <c r="BR330" s="225"/>
      <c r="BS330" s="168"/>
      <c r="BT330" s="168"/>
      <c r="BU330" s="168"/>
      <c r="BV330" s="166"/>
      <c r="BW330" s="183">
        <f>IF(CV283=0,0,5-CV330*0.3)</f>
        <v>0</v>
      </c>
      <c r="BX330" s="169">
        <f>+IF(AY283="G",BC330,0)</f>
        <v>0</v>
      </c>
      <c r="BY330" s="184"/>
      <c r="CA330" s="185">
        <f>+SUM(F330:O330)*F283/P282+P330*P283+Q283*SUM(Q330:W330)/W282+X283*X330+Y283*Y330+Z283*Z330</f>
        <v>0</v>
      </c>
      <c r="CB330" s="232">
        <f t="shared" si="10"/>
        <v>0</v>
      </c>
      <c r="CC330" s="187"/>
      <c r="CD330" s="188">
        <f>+SUM(AB330:AL330)*AB283/AL$2+SUM(AM330:AS330)*AM283/AS$2+AT330*AT283+AU330*AU283+AV330*AV283</f>
        <v>0</v>
      </c>
      <c r="CE330" s="233">
        <f t="shared" si="11"/>
        <v>0</v>
      </c>
      <c r="CF330" s="190"/>
      <c r="CG330" s="191">
        <f>+SUM(BE330:BO330)*BE283/BO$2+SUM(BP330:BV330)*BP283/BV$2+BW330*BW283+BX330*BX283+BY330*BY283</f>
        <v>0</v>
      </c>
      <c r="CH330" s="234">
        <f t="shared" si="12"/>
        <v>0</v>
      </c>
      <c r="CI330" s="190"/>
      <c r="CJ330" s="433">
        <f>+CA330*CA284+CD330*CD284+CG330*CG284</f>
        <v>0</v>
      </c>
      <c r="CL330" s="236"/>
      <c r="CM330" s="237"/>
      <c r="CN330" s="238"/>
      <c r="CP330" s="239"/>
      <c r="CQ330" s="240"/>
      <c r="CR330" s="240"/>
      <c r="CS330" s="240"/>
      <c r="CT330" s="241"/>
      <c r="CU330" s="242">
        <f t="shared" si="21"/>
        <v>0</v>
      </c>
      <c r="CW330" s="243"/>
      <c r="CX330" s="244">
        <f>+IF(DM330=0,0,IF(5*DM330/DM283&lt;2,2,5*DM330/DM283))</f>
        <v>0</v>
      </c>
      <c r="CY330" s="202">
        <f t="shared" si="14"/>
        <v>0</v>
      </c>
      <c r="CZ330" s="245">
        <f>+CW283*CW330+CX283*CX330+CY283*CY330</f>
        <v>0</v>
      </c>
      <c r="DA330" s="204"/>
      <c r="DB330" s="243"/>
      <c r="DC330" s="244">
        <f>+IF(DN330=0,0,IF(5*DN330/DN283&lt;2,2,5*DN330/DN283))</f>
        <v>0</v>
      </c>
      <c r="DD330" s="202">
        <f t="shared" si="15"/>
        <v>0</v>
      </c>
      <c r="DE330" s="246">
        <f>+DB283*DB330+DC283*DC330+DD283*DD330</f>
        <v>0</v>
      </c>
      <c r="DF330" s="190"/>
      <c r="DG330" s="243"/>
      <c r="DH330" s="202">
        <f t="shared" si="13"/>
        <v>0</v>
      </c>
      <c r="DI330" s="202">
        <f t="shared" si="16"/>
        <v>0</v>
      </c>
      <c r="DJ330" s="246">
        <f>+DG283*DG330+DH283*DH330+DI283*DI330</f>
        <v>0</v>
      </c>
      <c r="DK330" s="209"/>
      <c r="DL330" s="247"/>
      <c r="DM330" s="248"/>
      <c r="DN330" s="248"/>
      <c r="DO330" s="249"/>
      <c r="DR330" s="250">
        <f t="shared" si="17"/>
        <v>0</v>
      </c>
      <c r="DS330" s="397"/>
      <c r="DT330" s="397"/>
      <c r="DU330" s="398"/>
      <c r="DV330" s="391"/>
      <c r="DW330" s="253">
        <f t="shared" si="18"/>
        <v>0</v>
      </c>
      <c r="DX330" s="399"/>
      <c r="DY330" s="399"/>
      <c r="DZ330" s="400"/>
      <c r="EA330" s="391"/>
      <c r="EB330" s="401">
        <f t="shared" si="19"/>
        <v>0</v>
      </c>
      <c r="EC330" s="402"/>
      <c r="ED330" s="402"/>
      <c r="EE330" s="403"/>
    </row>
    <row r="331" spans="1:135" ht="15" customHeight="1" x14ac:dyDescent="0.3">
      <c r="A331" s="20">
        <f t="shared" si="20"/>
        <v>70647</v>
      </c>
      <c r="B331" s="21"/>
      <c r="C331" s="21"/>
      <c r="D331" s="21"/>
      <c r="E331" s="458"/>
      <c r="F331" s="223"/>
      <c r="G331" s="183"/>
      <c r="H331" s="183"/>
      <c r="I331" s="183"/>
      <c r="J331" s="183"/>
      <c r="K331" s="183"/>
      <c r="L331" s="183"/>
      <c r="M331" s="183"/>
      <c r="N331" s="183"/>
      <c r="O331" s="224"/>
      <c r="P331" s="167">
        <f>+IF(DL331=0,0,IF(5*DL331/DL328&lt;2,2,5*DL331/DL283))</f>
        <v>0</v>
      </c>
      <c r="Q331" s="223"/>
      <c r="R331" s="225"/>
      <c r="S331" s="225"/>
      <c r="T331" s="168"/>
      <c r="U331" s="168"/>
      <c r="V331" s="168"/>
      <c r="W331" s="166"/>
      <c r="X331" s="183">
        <f>IF(CL283=0,0,5-CL331*0.3)</f>
        <v>0</v>
      </c>
      <c r="Y331" s="169">
        <f>+IF(CP283="M",CU331,0)</f>
        <v>0</v>
      </c>
      <c r="Z331" s="170"/>
      <c r="AB331" s="223"/>
      <c r="AC331" s="183"/>
      <c r="AD331" s="183"/>
      <c r="AE331" s="183"/>
      <c r="AF331" s="183"/>
      <c r="AG331" s="183"/>
      <c r="AH331" s="183"/>
      <c r="AI331" s="183"/>
      <c r="AJ331" s="183"/>
      <c r="AK331" s="226"/>
      <c r="AL331" s="227"/>
      <c r="AM331" s="223">
        <f>+SUM(AX331:BC331)/BC282</f>
        <v>0</v>
      </c>
      <c r="AN331" s="225"/>
      <c r="AO331" s="225"/>
      <c r="AP331" s="168"/>
      <c r="AQ331" s="168"/>
      <c r="AR331" s="168"/>
      <c r="AS331" s="166"/>
      <c r="AT331" s="183">
        <f>IF(CM283=0,0,5-CM331*0.3)</f>
        <v>0</v>
      </c>
      <c r="AU331" s="169">
        <f>+IF(CQ283="G",CU331,0)</f>
        <v>0</v>
      </c>
      <c r="AV331" s="173"/>
      <c r="AX331" s="228"/>
      <c r="AY331" s="229"/>
      <c r="AZ331" s="229"/>
      <c r="BA331" s="229"/>
      <c r="BB331" s="229"/>
      <c r="BC331" s="230"/>
      <c r="BE331" s="231"/>
      <c r="BF331" s="183"/>
      <c r="BG331" s="183"/>
      <c r="BH331" s="183"/>
      <c r="BI331" s="183"/>
      <c r="BJ331" s="183"/>
      <c r="BK331" s="183"/>
      <c r="BL331" s="183"/>
      <c r="BM331" s="183"/>
      <c r="BN331" s="226"/>
      <c r="BO331" s="227"/>
      <c r="BP331" s="223"/>
      <c r="BQ331" s="225"/>
      <c r="BR331" s="225"/>
      <c r="BS331" s="168"/>
      <c r="BT331" s="168"/>
      <c r="BU331" s="168"/>
      <c r="BV331" s="166"/>
      <c r="BW331" s="183">
        <f>IF(CV283=0,0,5-CV331*0.3)</f>
        <v>0</v>
      </c>
      <c r="BX331" s="169">
        <f>+IF(AY283="G",BC331,0)</f>
        <v>0</v>
      </c>
      <c r="BY331" s="184"/>
      <c r="CA331" s="185">
        <f>+SUM(F331:O331)*F283/P282+P331*P283+Q283*SUM(Q331:W331)/W282+X283*X331+Y283*Y331+Z283*Z331</f>
        <v>0</v>
      </c>
      <c r="CB331" s="232">
        <f t="shared" si="10"/>
        <v>0</v>
      </c>
      <c r="CC331" s="187"/>
      <c r="CD331" s="188">
        <f>+SUM(AB331:AL331)*AB283/AL$2+SUM(AM331:AS331)*AM283/AS$2+AT331*AT283+AU331*AU283+AV331*AV283</f>
        <v>0</v>
      </c>
      <c r="CE331" s="233">
        <f t="shared" si="11"/>
        <v>0</v>
      </c>
      <c r="CF331" s="190"/>
      <c r="CG331" s="191">
        <f>+SUM(BE331:BO331)*BE283/BO$2+SUM(BP331:BV331)*BP283/BV$2+BW331*BW283+BX331*BX283+BY331*BY283</f>
        <v>0</v>
      </c>
      <c r="CH331" s="234">
        <f t="shared" si="12"/>
        <v>0</v>
      </c>
      <c r="CI331" s="190"/>
      <c r="CJ331" s="433">
        <f>+CA331*CA284+CD331*CD284+CG331*CG284</f>
        <v>0</v>
      </c>
      <c r="CL331" s="236"/>
      <c r="CM331" s="237"/>
      <c r="CN331" s="238"/>
      <c r="CP331" s="239"/>
      <c r="CQ331" s="240"/>
      <c r="CR331" s="240"/>
      <c r="CS331" s="240"/>
      <c r="CT331" s="241"/>
      <c r="CU331" s="242">
        <f t="shared" si="21"/>
        <v>0</v>
      </c>
      <c r="CW331" s="243"/>
      <c r="CX331" s="244">
        <f>+IF(DM331=0,0,IF(5*DM331/DM283&lt;2,2,5*DM331/DM283))</f>
        <v>0</v>
      </c>
      <c r="CY331" s="202">
        <f t="shared" si="14"/>
        <v>0</v>
      </c>
      <c r="CZ331" s="245">
        <f>+CW283*CW331+CX283*CX331+CY283*CY331</f>
        <v>0</v>
      </c>
      <c r="DA331" s="204"/>
      <c r="DB331" s="243"/>
      <c r="DC331" s="244">
        <f>+IF(DN331=0,0,IF(5*DN331/DN283&lt;2,2,5*DN331/DN283))</f>
        <v>0</v>
      </c>
      <c r="DD331" s="202">
        <f t="shared" si="15"/>
        <v>0</v>
      </c>
      <c r="DE331" s="246">
        <f>+DB283*DB331+DC283*DC331+DD283*DD331</f>
        <v>0</v>
      </c>
      <c r="DF331" s="190"/>
      <c r="DG331" s="243"/>
      <c r="DH331" s="202">
        <f t="shared" si="13"/>
        <v>0</v>
      </c>
      <c r="DI331" s="202">
        <f t="shared" si="16"/>
        <v>0</v>
      </c>
      <c r="DJ331" s="246">
        <f>+DG283*DG331+DH283*DH331+DI283*DI331</f>
        <v>0</v>
      </c>
      <c r="DK331" s="209"/>
      <c r="DL331" s="247"/>
      <c r="DM331" s="248"/>
      <c r="DN331" s="248"/>
      <c r="DO331" s="249"/>
      <c r="DR331" s="250">
        <f t="shared" si="17"/>
        <v>0</v>
      </c>
      <c r="DS331" s="397"/>
      <c r="DT331" s="397"/>
      <c r="DU331" s="398"/>
      <c r="DV331" s="391"/>
      <c r="DW331" s="253">
        <f t="shared" si="18"/>
        <v>0</v>
      </c>
      <c r="DX331" s="399"/>
      <c r="DY331" s="399"/>
      <c r="DZ331" s="400"/>
      <c r="EA331" s="391"/>
      <c r="EB331" s="401">
        <f t="shared" si="19"/>
        <v>0</v>
      </c>
      <c r="EC331" s="402"/>
      <c r="ED331" s="402"/>
      <c r="EE331" s="403"/>
    </row>
    <row r="332" spans="1:135" ht="15" customHeight="1" x14ac:dyDescent="0.3">
      <c r="A332" s="20">
        <f t="shared" si="20"/>
        <v>70648</v>
      </c>
      <c r="B332" s="21"/>
      <c r="C332" s="21"/>
      <c r="D332" s="21"/>
      <c r="E332" s="458"/>
      <c r="F332" s="223"/>
      <c r="G332" s="183"/>
      <c r="H332" s="183"/>
      <c r="I332" s="183"/>
      <c r="J332" s="183"/>
      <c r="K332" s="183"/>
      <c r="L332" s="183"/>
      <c r="M332" s="183"/>
      <c r="N332" s="183"/>
      <c r="O332" s="224"/>
      <c r="P332" s="167">
        <f>+IF(DL332=0,0,IF(5*DL332/DL329&lt;2,2,5*DL332/DL283))</f>
        <v>0</v>
      </c>
      <c r="Q332" s="223"/>
      <c r="R332" s="225"/>
      <c r="S332" s="225"/>
      <c r="T332" s="168"/>
      <c r="U332" s="168"/>
      <c r="V332" s="168"/>
      <c r="W332" s="166"/>
      <c r="X332" s="183">
        <f>IF(CL283=0,0,5-CL332*0.3)</f>
        <v>0</v>
      </c>
      <c r="Y332" s="169">
        <f>+IF(CP283="M",CU332,0)</f>
        <v>0</v>
      </c>
      <c r="Z332" s="170"/>
      <c r="AB332" s="223"/>
      <c r="AC332" s="183"/>
      <c r="AD332" s="183"/>
      <c r="AE332" s="183"/>
      <c r="AF332" s="183"/>
      <c r="AG332" s="183"/>
      <c r="AH332" s="183"/>
      <c r="AI332" s="183"/>
      <c r="AJ332" s="183"/>
      <c r="AK332" s="226"/>
      <c r="AL332" s="227"/>
      <c r="AM332" s="223">
        <f>+SUM(AX332:BC332)/BC282</f>
        <v>0</v>
      </c>
      <c r="AN332" s="225"/>
      <c r="AO332" s="225"/>
      <c r="AP332" s="168"/>
      <c r="AQ332" s="168"/>
      <c r="AR332" s="168"/>
      <c r="AS332" s="166"/>
      <c r="AT332" s="183">
        <f>IF(CM283=0,0,5-CM332*0.3)</f>
        <v>0</v>
      </c>
      <c r="AU332" s="169">
        <f>+IF(CQ283="G",CU332,0)</f>
        <v>0</v>
      </c>
      <c r="AV332" s="173"/>
      <c r="AX332" s="228"/>
      <c r="AY332" s="229"/>
      <c r="AZ332" s="229"/>
      <c r="BA332" s="229"/>
      <c r="BB332" s="229"/>
      <c r="BC332" s="230"/>
      <c r="BE332" s="231"/>
      <c r="BF332" s="183"/>
      <c r="BG332" s="183"/>
      <c r="BH332" s="183"/>
      <c r="BI332" s="183"/>
      <c r="BJ332" s="183"/>
      <c r="BK332" s="183"/>
      <c r="BL332" s="183"/>
      <c r="BM332" s="183"/>
      <c r="BN332" s="226"/>
      <c r="BO332" s="227"/>
      <c r="BP332" s="223"/>
      <c r="BQ332" s="225"/>
      <c r="BR332" s="225"/>
      <c r="BS332" s="168"/>
      <c r="BT332" s="168"/>
      <c r="BU332" s="168"/>
      <c r="BV332" s="166"/>
      <c r="BW332" s="183">
        <f>IF(CV283=0,0,5-CV332*0.3)</f>
        <v>0</v>
      </c>
      <c r="BX332" s="169">
        <f>+IF(AY283="G",BC332,0)</f>
        <v>0</v>
      </c>
      <c r="BY332" s="184"/>
      <c r="CA332" s="185">
        <f>+SUM(F332:O332)*F283/P282+P332*P283+Q283*SUM(Q332:W332)/W282+X283*X332+Y283*Y332+Z283*Z332</f>
        <v>0</v>
      </c>
      <c r="CB332" s="232">
        <f t="shared" si="10"/>
        <v>0</v>
      </c>
      <c r="CC332" s="187"/>
      <c r="CD332" s="188">
        <f>+SUM(AB332:AL332)*AB283/AL$2+SUM(AM332:AS332)*AM283/AS$2+AT332*AT283+AU332*AU283+AV332*AV283</f>
        <v>0</v>
      </c>
      <c r="CE332" s="233">
        <f t="shared" si="11"/>
        <v>0</v>
      </c>
      <c r="CF332" s="190"/>
      <c r="CG332" s="191">
        <f>+SUM(BE332:BO332)*BE283/BO$2+SUM(BP332:BV332)*BP283/BV$2+BW332*BW283+BX332*BX283+BY332*BY283</f>
        <v>0</v>
      </c>
      <c r="CH332" s="234">
        <f t="shared" si="12"/>
        <v>0</v>
      </c>
      <c r="CI332" s="190"/>
      <c r="CJ332" s="433">
        <f>+CA332*CA284+CD332*CD284+CG332*CG284</f>
        <v>0</v>
      </c>
      <c r="CL332" s="236"/>
      <c r="CM332" s="237"/>
      <c r="CN332" s="238"/>
      <c r="CP332" s="239"/>
      <c r="CQ332" s="240"/>
      <c r="CR332" s="240"/>
      <c r="CS332" s="240"/>
      <c r="CT332" s="241"/>
      <c r="CU332" s="242">
        <f t="shared" si="21"/>
        <v>0</v>
      </c>
      <c r="CW332" s="243"/>
      <c r="CX332" s="244">
        <f>+IF(DM332=0,0,IF(5*DM332/DM283&lt;2,2,5*DM332/DM283))</f>
        <v>0</v>
      </c>
      <c r="CY332" s="202">
        <f t="shared" si="14"/>
        <v>0</v>
      </c>
      <c r="CZ332" s="245">
        <f>+CW283*CW332+CX283*CX332+CY283*CY332</f>
        <v>0</v>
      </c>
      <c r="DA332" s="204"/>
      <c r="DB332" s="243"/>
      <c r="DC332" s="244">
        <f>+IF(DN332=0,0,IF(5*DN332/DN283&lt;2,2,5*DN332/DN283))</f>
        <v>0</v>
      </c>
      <c r="DD332" s="202">
        <f t="shared" si="15"/>
        <v>0</v>
      </c>
      <c r="DE332" s="246">
        <f>+DB283*DB332+DC283*DC332+DD283*DD332</f>
        <v>0</v>
      </c>
      <c r="DF332" s="190"/>
      <c r="DG332" s="243"/>
      <c r="DH332" s="202">
        <f t="shared" si="13"/>
        <v>0</v>
      </c>
      <c r="DI332" s="202">
        <f t="shared" si="16"/>
        <v>0</v>
      </c>
      <c r="DJ332" s="246">
        <f>+DG283*DG332+DH283*DH332+DI283*DI332</f>
        <v>0</v>
      </c>
      <c r="DK332" s="209"/>
      <c r="DL332" s="247"/>
      <c r="DM332" s="248"/>
      <c r="DN332" s="248"/>
      <c r="DO332" s="249"/>
      <c r="DR332" s="250">
        <f t="shared" si="17"/>
        <v>0</v>
      </c>
      <c r="DS332" s="397"/>
      <c r="DT332" s="397"/>
      <c r="DU332" s="398"/>
      <c r="DV332" s="391"/>
      <c r="DW332" s="253">
        <f t="shared" si="18"/>
        <v>0</v>
      </c>
      <c r="DX332" s="399"/>
      <c r="DY332" s="399"/>
      <c r="DZ332" s="400"/>
      <c r="EA332" s="391"/>
      <c r="EB332" s="401">
        <f t="shared" si="19"/>
        <v>0</v>
      </c>
      <c r="EC332" s="402"/>
      <c r="ED332" s="402"/>
      <c r="EE332" s="403"/>
    </row>
    <row r="333" spans="1:135" ht="15" customHeight="1" x14ac:dyDescent="0.3">
      <c r="A333" s="20">
        <f t="shared" si="20"/>
        <v>70649</v>
      </c>
      <c r="B333" s="21"/>
      <c r="C333" s="21"/>
      <c r="D333" s="21"/>
      <c r="E333" s="458"/>
      <c r="F333" s="223"/>
      <c r="G333" s="183"/>
      <c r="H333" s="183"/>
      <c r="I333" s="183"/>
      <c r="J333" s="183"/>
      <c r="K333" s="183"/>
      <c r="L333" s="183"/>
      <c r="M333" s="183"/>
      <c r="N333" s="183"/>
      <c r="O333" s="224"/>
      <c r="P333" s="167">
        <f>+IF(DL333=0,0,IF(5*DL333/DL330&lt;2,2,5*DL333/DL283))</f>
        <v>0</v>
      </c>
      <c r="Q333" s="223"/>
      <c r="R333" s="225"/>
      <c r="S333" s="225"/>
      <c r="T333" s="168"/>
      <c r="U333" s="168"/>
      <c r="V333" s="168"/>
      <c r="W333" s="166"/>
      <c r="X333" s="183">
        <f>IF(CL283=0,0,5-CL333*0.3)</f>
        <v>0</v>
      </c>
      <c r="Y333" s="169">
        <f>+IF(CP283="M",CU333,0)</f>
        <v>0</v>
      </c>
      <c r="Z333" s="170"/>
      <c r="AB333" s="223"/>
      <c r="AC333" s="183"/>
      <c r="AD333" s="183"/>
      <c r="AE333" s="183"/>
      <c r="AF333" s="183"/>
      <c r="AG333" s="183"/>
      <c r="AH333" s="183"/>
      <c r="AI333" s="183"/>
      <c r="AJ333" s="183"/>
      <c r="AK333" s="226"/>
      <c r="AL333" s="227"/>
      <c r="AM333" s="223">
        <f>+SUM(AX333:BC333)/BC282</f>
        <v>0</v>
      </c>
      <c r="AN333" s="225"/>
      <c r="AO333" s="225"/>
      <c r="AP333" s="168"/>
      <c r="AQ333" s="168"/>
      <c r="AR333" s="168"/>
      <c r="AS333" s="166"/>
      <c r="AT333" s="183">
        <f>IF(CM283=0,0,5-CM333*0.3)</f>
        <v>0</v>
      </c>
      <c r="AU333" s="169">
        <f>+IF(CQ283="G",CU333,0)</f>
        <v>0</v>
      </c>
      <c r="AV333" s="173"/>
      <c r="AX333" s="228"/>
      <c r="AY333" s="229"/>
      <c r="AZ333" s="229"/>
      <c r="BA333" s="229"/>
      <c r="BB333" s="229"/>
      <c r="BC333" s="230"/>
      <c r="BE333" s="231"/>
      <c r="BF333" s="183"/>
      <c r="BG333" s="183"/>
      <c r="BH333" s="183"/>
      <c r="BI333" s="183"/>
      <c r="BJ333" s="183"/>
      <c r="BK333" s="183"/>
      <c r="BL333" s="183"/>
      <c r="BM333" s="183"/>
      <c r="BN333" s="226"/>
      <c r="BO333" s="227"/>
      <c r="BP333" s="223"/>
      <c r="BQ333" s="225"/>
      <c r="BR333" s="225"/>
      <c r="BS333" s="168"/>
      <c r="BT333" s="168"/>
      <c r="BU333" s="168"/>
      <c r="BV333" s="166"/>
      <c r="BW333" s="183">
        <f>IF(CV283=0,0,5-CV333*0.3)</f>
        <v>0</v>
      </c>
      <c r="BX333" s="169">
        <f>+IF(AY283="G",BC333,0)</f>
        <v>0</v>
      </c>
      <c r="BY333" s="184"/>
      <c r="CA333" s="185">
        <f>+SUM(F333:O333)*F283/P282+P333*P283+Q283*SUM(Q333:W333)/W282+X283*X333+Y283*Y333+Z283*Z333</f>
        <v>0</v>
      </c>
      <c r="CB333" s="232">
        <f t="shared" si="10"/>
        <v>0</v>
      </c>
      <c r="CC333" s="187"/>
      <c r="CD333" s="188">
        <f>+SUM(AB333:AL333)*AB283/AL$2+SUM(AM333:AS333)*AM283/AS$2+AT333*AT283+AU333*AU283+AV333*AV283</f>
        <v>0</v>
      </c>
      <c r="CE333" s="233">
        <f t="shared" si="11"/>
        <v>0</v>
      </c>
      <c r="CF333" s="190"/>
      <c r="CG333" s="191">
        <f>+SUM(BE333:BO333)*BE283/BO$2+SUM(BP333:BV333)*BP283/BV$2+BW333*BW283+BX333*BX283+BY333*BY283</f>
        <v>0</v>
      </c>
      <c r="CH333" s="234">
        <f t="shared" si="12"/>
        <v>0</v>
      </c>
      <c r="CI333" s="190"/>
      <c r="CJ333" s="433">
        <f>+CA333*CA284+CD333*CD284+CG333*CG284</f>
        <v>0</v>
      </c>
      <c r="CL333" s="236"/>
      <c r="CM333" s="237"/>
      <c r="CN333" s="238"/>
      <c r="CP333" s="239"/>
      <c r="CQ333" s="240"/>
      <c r="CR333" s="240"/>
      <c r="CS333" s="240"/>
      <c r="CT333" s="241"/>
      <c r="CU333" s="242">
        <f t="shared" si="21"/>
        <v>0</v>
      </c>
      <c r="CW333" s="243"/>
      <c r="CX333" s="244">
        <f>+IF(DM333=0,0,IF(5*DM333/DM283&lt;2,2,5*DM333/DM283))</f>
        <v>0</v>
      </c>
      <c r="CY333" s="202">
        <f t="shared" si="14"/>
        <v>0</v>
      </c>
      <c r="CZ333" s="245">
        <f>+CW283*CW333+CX283*CX333+CY283*CY333</f>
        <v>0</v>
      </c>
      <c r="DA333" s="204"/>
      <c r="DB333" s="243"/>
      <c r="DC333" s="244">
        <f>+IF(DN333=0,0,IF(5*DN333/DN283&lt;2,2,5*DN333/DN283))</f>
        <v>0</v>
      </c>
      <c r="DD333" s="202">
        <f t="shared" si="15"/>
        <v>0</v>
      </c>
      <c r="DE333" s="246">
        <f>+DB283*DB333+DC283*DC333+DD283*DD333</f>
        <v>0</v>
      </c>
      <c r="DF333" s="190"/>
      <c r="DG333" s="243"/>
      <c r="DH333" s="202">
        <f t="shared" si="13"/>
        <v>0</v>
      </c>
      <c r="DI333" s="202">
        <f t="shared" si="16"/>
        <v>0</v>
      </c>
      <c r="DJ333" s="246">
        <f>+DG283*DG333+DH283*DH333+DI283*DI333</f>
        <v>0</v>
      </c>
      <c r="DK333" s="209"/>
      <c r="DL333" s="247"/>
      <c r="DM333" s="248"/>
      <c r="DN333" s="248"/>
      <c r="DO333" s="249"/>
      <c r="DR333" s="250">
        <f t="shared" si="17"/>
        <v>0</v>
      </c>
      <c r="DS333" s="397"/>
      <c r="DT333" s="397"/>
      <c r="DU333" s="398"/>
      <c r="DV333" s="391"/>
      <c r="DW333" s="253">
        <f t="shared" si="18"/>
        <v>0</v>
      </c>
      <c r="DX333" s="399"/>
      <c r="DY333" s="399"/>
      <c r="DZ333" s="400"/>
      <c r="EA333" s="391"/>
      <c r="EB333" s="401">
        <f t="shared" si="19"/>
        <v>0</v>
      </c>
      <c r="EC333" s="402"/>
      <c r="ED333" s="402"/>
      <c r="EE333" s="403"/>
    </row>
    <row r="334" spans="1:135" ht="16.2" thickBot="1" x14ac:dyDescent="0.35">
      <c r="A334" s="20">
        <f t="shared" si="20"/>
        <v>70650</v>
      </c>
      <c r="B334" s="21"/>
      <c r="C334" s="21"/>
      <c r="D334" s="21"/>
      <c r="E334" s="458"/>
      <c r="F334" s="277"/>
      <c r="G334" s="278"/>
      <c r="H334" s="278"/>
      <c r="I334" s="278"/>
      <c r="J334" s="278"/>
      <c r="K334" s="278"/>
      <c r="L334" s="278"/>
      <c r="M334" s="278"/>
      <c r="N334" s="278"/>
      <c r="O334" s="279"/>
      <c r="P334" s="167">
        <f>+IF(DL334=0,0,IF(5*DL334/DL331&lt;2,2,5*DL334/DL283))</f>
        <v>0</v>
      </c>
      <c r="Q334" s="277"/>
      <c r="R334" s="280"/>
      <c r="S334" s="280"/>
      <c r="T334" s="281"/>
      <c r="U334" s="281"/>
      <c r="V334" s="281"/>
      <c r="W334" s="282"/>
      <c r="X334" s="278">
        <f>IF(CL283=0,0,5-CL334*0.3)</f>
        <v>0</v>
      </c>
      <c r="Y334" s="283">
        <f>+IF(CP283="M",CU334,0)</f>
        <v>0</v>
      </c>
      <c r="Z334" s="284"/>
      <c r="AB334" s="277"/>
      <c r="AC334" s="278"/>
      <c r="AD334" s="278"/>
      <c r="AE334" s="278"/>
      <c r="AF334" s="278"/>
      <c r="AG334" s="278"/>
      <c r="AH334" s="278"/>
      <c r="AI334" s="278"/>
      <c r="AJ334" s="278"/>
      <c r="AK334" s="285"/>
      <c r="AL334" s="286"/>
      <c r="AM334" s="223">
        <f>+SUM(AX334:BC334)/BC282</f>
        <v>0</v>
      </c>
      <c r="AN334" s="280"/>
      <c r="AO334" s="280"/>
      <c r="AP334" s="281"/>
      <c r="AQ334" s="281"/>
      <c r="AR334" s="281"/>
      <c r="AS334" s="282"/>
      <c r="AT334" s="183">
        <f>IF(CM283=0,0,5-CM334*0.3)</f>
        <v>0</v>
      </c>
      <c r="AU334" s="169">
        <f>+IF(CQ283="G",CU334,0)</f>
        <v>0</v>
      </c>
      <c r="AV334" s="287"/>
      <c r="AX334" s="288"/>
      <c r="AY334" s="289"/>
      <c r="AZ334" s="289"/>
      <c r="BA334" s="289"/>
      <c r="BB334" s="289"/>
      <c r="BC334" s="290"/>
      <c r="BE334" s="291"/>
      <c r="BF334" s="292"/>
      <c r="BG334" s="292"/>
      <c r="BH334" s="292"/>
      <c r="BI334" s="292"/>
      <c r="BJ334" s="292"/>
      <c r="BK334" s="292"/>
      <c r="BL334" s="292"/>
      <c r="BM334" s="292"/>
      <c r="BN334" s="293"/>
      <c r="BO334" s="294"/>
      <c r="BP334" s="295"/>
      <c r="BQ334" s="296"/>
      <c r="BR334" s="296"/>
      <c r="BS334" s="297"/>
      <c r="BT334" s="297"/>
      <c r="BU334" s="297"/>
      <c r="BV334" s="298"/>
      <c r="BW334" s="292">
        <f>IF(CV283=0,0,5-CV334*0.3)</f>
        <v>0</v>
      </c>
      <c r="BX334" s="299">
        <f>+IF(AY283="G",BC334,0)</f>
        <v>0</v>
      </c>
      <c r="BY334" s="300"/>
      <c r="CA334" s="301">
        <f>+SUM(F334:O334)*F283/P282+P334*P283+Q283*SUM(Q334:W334)/W282+X283*X334+Y283*Y334+Z283*Z334</f>
        <v>0</v>
      </c>
      <c r="CB334" s="302">
        <f t="shared" si="10"/>
        <v>0</v>
      </c>
      <c r="CC334" s="187"/>
      <c r="CD334" s="303">
        <f>+SUM(AB334:AL334)*AB283/AL$2+SUM(AM334:AS334)*AM283/AS$2+AT334*AT283+AU334*AU283+AV334*AV283</f>
        <v>0</v>
      </c>
      <c r="CE334" s="304">
        <f t="shared" si="11"/>
        <v>0</v>
      </c>
      <c r="CF334" s="190"/>
      <c r="CG334" s="305">
        <f>+SUM(BE334:BO334)*BE283/BO$2+SUM(BP334:BV334)*BP283/BV$2+BW334*BW283+BX334*BX283+BY334*BY283</f>
        <v>0</v>
      </c>
      <c r="CH334" s="306">
        <f t="shared" si="12"/>
        <v>0</v>
      </c>
      <c r="CI334" s="190"/>
      <c r="CJ334" s="437">
        <f>+CA334*CA284+CD334*CD284+CG334*CG284</f>
        <v>0</v>
      </c>
      <c r="CL334" s="236"/>
      <c r="CM334" s="237"/>
      <c r="CN334" s="238"/>
      <c r="CP334" s="308"/>
      <c r="CQ334" s="309"/>
      <c r="CR334" s="309"/>
      <c r="CS334" s="309"/>
      <c r="CT334" s="310"/>
      <c r="CU334" s="311">
        <f t="shared" si="21"/>
        <v>0</v>
      </c>
      <c r="CW334" s="404"/>
      <c r="CX334" s="244">
        <f>+IF(DM334=0,0,IF(5*DM334/DM283&lt;2,2,5*DM334/DM283))</f>
        <v>0</v>
      </c>
      <c r="CY334" s="202">
        <f t="shared" si="14"/>
        <v>0</v>
      </c>
      <c r="CZ334" s="315">
        <f>+CW283*CW334+CX283*CX334+CY283*CY334</f>
        <v>0</v>
      </c>
      <c r="DA334" s="204"/>
      <c r="DB334" s="312"/>
      <c r="DC334" s="313">
        <f>+IF(DN334=0,0,IF(5*DN334/DN283&lt;2,2,5*DN334/DN283))</f>
        <v>0</v>
      </c>
      <c r="DD334" s="314">
        <f t="shared" si="15"/>
        <v>0</v>
      </c>
      <c r="DE334" s="316">
        <f>+DB283*DB334+DC283*DC334+DD283*DD334</f>
        <v>0</v>
      </c>
      <c r="DF334" s="190"/>
      <c r="DG334" s="312"/>
      <c r="DH334" s="202">
        <f t="shared" si="13"/>
        <v>0</v>
      </c>
      <c r="DI334" s="314">
        <f t="shared" si="16"/>
        <v>0</v>
      </c>
      <c r="DJ334" s="316">
        <f>+DG283*DG334+DH283*DH334+DI283*DI334</f>
        <v>0</v>
      </c>
      <c r="DK334" s="209"/>
      <c r="DL334" s="317"/>
      <c r="DM334" s="318"/>
      <c r="DN334" s="318"/>
      <c r="DO334" s="319"/>
      <c r="DR334" s="405">
        <f t="shared" si="17"/>
        <v>0</v>
      </c>
      <c r="DS334" s="406"/>
      <c r="DT334" s="406"/>
      <c r="DU334" s="407"/>
      <c r="DV334" s="408"/>
      <c r="DW334" s="322">
        <f t="shared" si="18"/>
        <v>0</v>
      </c>
      <c r="DX334" s="409"/>
      <c r="DY334" s="409"/>
      <c r="DZ334" s="410"/>
      <c r="EA334" s="408"/>
      <c r="EB334" s="411">
        <f t="shared" si="19"/>
        <v>0</v>
      </c>
      <c r="EC334" s="412"/>
      <c r="ED334" s="412"/>
      <c r="EE334" s="413"/>
    </row>
    <row r="335" spans="1:135" ht="51" customHeight="1" thickTop="1" thickBot="1" x14ac:dyDescent="0.35">
      <c r="A335" s="459" t="s">
        <v>182</v>
      </c>
      <c r="B335" s="460">
        <f ca="1">TODAY()</f>
        <v>43650</v>
      </c>
      <c r="C335" s="461"/>
      <c r="D335" s="461"/>
      <c r="E335" s="461"/>
      <c r="F335" s="327"/>
      <c r="G335" s="327"/>
      <c r="H335" s="327"/>
      <c r="I335" s="327"/>
      <c r="J335" s="327"/>
      <c r="K335" s="327"/>
      <c r="L335" s="327"/>
      <c r="M335" s="327"/>
      <c r="N335" s="327"/>
      <c r="O335" s="327"/>
      <c r="P335" s="329" t="str">
        <f>+P279</f>
        <v xml:space="preserve">EV. PERIOD0  </v>
      </c>
      <c r="Q335" s="330"/>
      <c r="R335" s="330"/>
      <c r="S335" s="330"/>
      <c r="T335" s="330"/>
      <c r="U335" s="330"/>
      <c r="V335" s="330"/>
      <c r="W335" s="330"/>
      <c r="X335" s="332" t="str">
        <f>+X279</f>
        <v>Nota asistencia</v>
      </c>
      <c r="Y335" s="332" t="str">
        <f>+Y279</f>
        <v>Autoevaluacion</v>
      </c>
      <c r="Z335" s="332" t="str">
        <f>+Z279</f>
        <v>Coevaluacion</v>
      </c>
      <c r="AA335" s="334"/>
      <c r="AB335" s="414"/>
      <c r="AC335" s="414"/>
      <c r="AD335" s="414"/>
      <c r="AE335" s="414"/>
      <c r="AF335" s="414"/>
      <c r="AG335" s="414"/>
      <c r="AH335" s="414"/>
      <c r="AI335" s="414"/>
      <c r="AJ335" s="414"/>
      <c r="AK335" s="414"/>
      <c r="AL335" s="327"/>
      <c r="AM335" s="333" t="str">
        <f>+AM279</f>
        <v>Dibujos de angulos concavos y convexos, 30 de mayo</v>
      </c>
      <c r="AN335" s="330"/>
      <c r="AO335" s="330"/>
      <c r="AP335" s="330"/>
      <c r="AQ335" s="330"/>
      <c r="AR335" s="330"/>
      <c r="AS335" s="330"/>
      <c r="AT335" s="338" t="str">
        <f>+AT279</f>
        <v>Nota asistencia</v>
      </c>
      <c r="AU335" s="338" t="str">
        <f>+AU279</f>
        <v>Autoevaluacion</v>
      </c>
      <c r="AV335" s="340" t="str">
        <f>+AV279</f>
        <v>Coevaluacion</v>
      </c>
      <c r="AX335" s="341">
        <f>+COUNTIF(AX285:AX334,1)</f>
        <v>0</v>
      </c>
      <c r="AY335" s="342">
        <f>+COUNTIF(AY285:AY334,1)</f>
        <v>0</v>
      </c>
      <c r="AZ335" s="342">
        <f t="shared" ref="AZ335:BB335" si="22">+COUNTIF(AZ285:AZ334,1)</f>
        <v>0</v>
      </c>
      <c r="BA335" s="342">
        <f t="shared" si="22"/>
        <v>0</v>
      </c>
      <c r="BB335" s="342">
        <f t="shared" si="22"/>
        <v>0</v>
      </c>
      <c r="BC335" s="343">
        <f>+COUNTIF(BC285:BC334,1)</f>
        <v>0</v>
      </c>
      <c r="BD335" s="334"/>
      <c r="BE335" s="344"/>
      <c r="BF335" s="344"/>
      <c r="BG335" s="344"/>
      <c r="BH335" s="344"/>
      <c r="BI335" s="344"/>
      <c r="BJ335" s="344"/>
      <c r="BK335" s="344"/>
      <c r="BL335" s="344"/>
      <c r="BM335" s="344"/>
      <c r="BN335" s="344"/>
      <c r="BO335" s="344"/>
      <c r="BP335" s="345"/>
      <c r="BQ335" s="346"/>
      <c r="BR335" s="346"/>
      <c r="BS335" s="346"/>
      <c r="BT335" s="346"/>
      <c r="BU335" s="346"/>
      <c r="BV335" s="346"/>
      <c r="BW335" s="347" t="str">
        <f>+AT335</f>
        <v>Nota asistencia</v>
      </c>
      <c r="BX335" s="347" t="str">
        <f>+AU335</f>
        <v>Autoevaluacion</v>
      </c>
      <c r="BY335" s="347" t="str">
        <f>+AV335</f>
        <v>Coevaluacion</v>
      </c>
      <c r="CA335" s="348" t="str">
        <f>+CA279</f>
        <v>Pierden</v>
      </c>
      <c r="CB335" s="415">
        <f>COUNTIF(CA285:CA334,"bj")</f>
        <v>0</v>
      </c>
      <c r="CC335" s="416"/>
      <c r="CD335" s="417" t="str">
        <f>+CD279</f>
        <v>Pierden</v>
      </c>
      <c r="CE335" s="418">
        <f>COUNTIF(CE285:CE334,"bj")</f>
        <v>0</v>
      </c>
      <c r="CF335" s="416"/>
      <c r="CG335" s="417" t="str">
        <f>+CG279</f>
        <v>Pierden</v>
      </c>
      <c r="CH335" s="418">
        <f>+COUNTBLANK(CJ285:CJ334)</f>
        <v>0</v>
      </c>
      <c r="CI335" s="350"/>
      <c r="CJ335" s="352">
        <f>COUNTIF(CJ285:CJ334,"&lt;2,95")-COUNTIF(CJ285:CJ334,0)</f>
        <v>0</v>
      </c>
      <c r="CL335" s="353"/>
      <c r="CM335" s="354"/>
      <c r="CN335" s="355"/>
      <c r="CP335" s="356"/>
      <c r="CQ335" s="357"/>
      <c r="CR335" s="357"/>
      <c r="CS335" s="357"/>
      <c r="CT335" s="357"/>
      <c r="CU335" s="358"/>
      <c r="CW335" s="359"/>
      <c r="CX335" s="938" t="str">
        <f>+CX279</f>
        <v>Recuperan</v>
      </c>
      <c r="CY335" s="938"/>
      <c r="CZ335" s="360">
        <f>COUNTIF(CZ285:CZ334,"bj")</f>
        <v>0</v>
      </c>
      <c r="DA335" s="361"/>
      <c r="DB335" s="362"/>
      <c r="DC335" s="939" t="str">
        <f>+CX335</f>
        <v>Recuperan</v>
      </c>
      <c r="DD335" s="939"/>
      <c r="DE335" s="363">
        <f>COUNTIF(DE285:DE334,"bj")</f>
        <v>0</v>
      </c>
      <c r="DF335" s="364"/>
      <c r="DG335" s="362"/>
      <c r="DH335" s="939" t="str">
        <f>+CX335</f>
        <v>Recuperan</v>
      </c>
      <c r="DI335" s="939"/>
      <c r="DJ335" s="363">
        <f>COUNTIF(DJ285:DJ334,"bj")</f>
        <v>0</v>
      </c>
      <c r="DK335" s="365"/>
      <c r="DL335" s="366"/>
      <c r="DM335" s="367"/>
      <c r="DN335" s="367"/>
      <c r="DO335" s="368"/>
      <c r="DR335" s="369">
        <f>+COUNTIF(DR285:DR334,"&gt;0")</f>
        <v>0</v>
      </c>
      <c r="DS335" s="370">
        <f t="shared" ref="DS335:DU335" si="23">+COUNTIF(DS285:DS334,"&gt;0")</f>
        <v>0</v>
      </c>
      <c r="DT335" s="370">
        <f t="shared" si="23"/>
        <v>0</v>
      </c>
      <c r="DU335" s="371">
        <f t="shared" si="23"/>
        <v>0</v>
      </c>
      <c r="DV335" s="72"/>
      <c r="DW335" s="372">
        <f>+COUNTIF(DW285:DW334,"&gt;0")</f>
        <v>0</v>
      </c>
      <c r="DX335" s="373">
        <f t="shared" ref="DX335:DZ335" si="24">+COUNTIF(DX285:DX334,"&gt;0")</f>
        <v>0</v>
      </c>
      <c r="DY335" s="373">
        <f t="shared" si="24"/>
        <v>0</v>
      </c>
      <c r="DZ335" s="374">
        <f t="shared" si="24"/>
        <v>0</v>
      </c>
      <c r="EA335" s="72"/>
      <c r="EB335" s="375">
        <f>+COUNTIF(EB285:EB334,"&gt;0")</f>
        <v>0</v>
      </c>
      <c r="EC335" s="376">
        <f t="shared" ref="EC335:EE335" si="25">+COUNTIF(EC285:EC334,"&gt;0")</f>
        <v>0</v>
      </c>
      <c r="ED335" s="376">
        <f t="shared" si="25"/>
        <v>0</v>
      </c>
      <c r="EE335" s="377">
        <f t="shared" si="25"/>
        <v>0</v>
      </c>
    </row>
    <row r="336" spans="1:135" ht="16.8" thickTop="1" thickBot="1" x14ac:dyDescent="0.35">
      <c r="A336" t="s">
        <v>306</v>
      </c>
      <c r="DR336" s="379"/>
      <c r="DS336" s="379"/>
      <c r="DT336" s="379"/>
      <c r="DU336" s="379"/>
      <c r="DV336" s="379"/>
      <c r="DW336" s="379"/>
      <c r="DX336" s="379"/>
      <c r="DY336" s="379"/>
      <c r="DZ336" s="379"/>
      <c r="EA336" s="379"/>
      <c r="EB336" s="379"/>
      <c r="EC336" s="379"/>
      <c r="ED336" s="379"/>
      <c r="EE336" s="379"/>
    </row>
    <row r="337" spans="1:135" ht="19.2" thickTop="1" thickBot="1" x14ac:dyDescent="0.35">
      <c r="A337" s="41" t="str">
        <f>+A281</f>
        <v>I.E LUIS LOPEZ DE MESA</v>
      </c>
      <c r="B337" s="438"/>
      <c r="C337" s="438"/>
      <c r="D337" s="439">
        <f ca="1">+B391</f>
        <v>43650</v>
      </c>
      <c r="E337" s="440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3"/>
      <c r="R337" s="43"/>
      <c r="S337" s="44" t="str">
        <f>+D338</f>
        <v>ETICA Y VALORES</v>
      </c>
      <c r="T337" s="43"/>
      <c r="U337" s="43"/>
      <c r="V337" s="43"/>
      <c r="W337" s="45"/>
      <c r="X337" s="42"/>
      <c r="Y337" s="42"/>
      <c r="Z337" s="46"/>
      <c r="AA337" s="47"/>
      <c r="AB337" s="48"/>
      <c r="AC337" s="49"/>
      <c r="AD337" s="49"/>
      <c r="AE337" s="49"/>
      <c r="AF337" s="49"/>
      <c r="AG337" s="49"/>
      <c r="AH337" s="49"/>
      <c r="AI337" s="49"/>
      <c r="AJ337" s="49"/>
      <c r="AK337" s="49"/>
      <c r="AL337" s="49"/>
      <c r="AM337" s="1015" t="str">
        <f>+AM281</f>
        <v>GEOMETRIA</v>
      </c>
      <c r="AN337" s="1016"/>
      <c r="AO337" s="1016"/>
      <c r="AP337" s="1016"/>
      <c r="AQ337" s="1016"/>
      <c r="AR337" s="50"/>
      <c r="AS337" s="51"/>
      <c r="AT337" s="49"/>
      <c r="AU337" s="49"/>
      <c r="AV337" s="52"/>
      <c r="AW337" s="47"/>
      <c r="AX337" s="53"/>
      <c r="AY337" s="53"/>
      <c r="AZ337" s="53"/>
      <c r="BA337" s="53"/>
      <c r="BB337" s="53"/>
      <c r="BC337" s="53"/>
      <c r="BD337" s="47"/>
      <c r="BE337" s="54"/>
      <c r="BF337" s="55"/>
      <c r="BG337" s="55"/>
      <c r="BH337" s="55"/>
      <c r="BI337" s="55"/>
      <c r="BJ337" s="55"/>
      <c r="BK337" s="55"/>
      <c r="BL337" s="55"/>
      <c r="BM337" s="55"/>
      <c r="BN337" s="55"/>
      <c r="BO337" s="55"/>
      <c r="BP337" s="1017" t="str">
        <f>+BP281</f>
        <v>ESTADISTICA</v>
      </c>
      <c r="BQ337" s="1017"/>
      <c r="BR337" s="1017"/>
      <c r="BS337" s="1017"/>
      <c r="BT337" s="1017"/>
      <c r="BU337" s="56"/>
      <c r="BV337" s="57"/>
      <c r="BW337" s="55"/>
      <c r="BX337" s="55"/>
      <c r="BY337" s="58"/>
      <c r="BZ337" s="47"/>
      <c r="CA337" s="1018" t="str">
        <f>+CA281</f>
        <v>NOTAS DEFINITIVAS</v>
      </c>
      <c r="CB337" s="1019"/>
      <c r="CC337" s="1019"/>
      <c r="CD337" s="1019"/>
      <c r="CE337" s="1019"/>
      <c r="CF337" s="1019"/>
      <c r="CG337" s="1019"/>
      <c r="CH337" s="1019"/>
      <c r="CI337" s="1019"/>
      <c r="CJ337" s="1020"/>
      <c r="CK337" s="47"/>
      <c r="CL337" s="47"/>
      <c r="CM337" s="47"/>
      <c r="CN337" s="47"/>
      <c r="CO337" s="47"/>
      <c r="CP337" s="1021" t="str">
        <f>+CP281</f>
        <v>AUTOEVALUACION</v>
      </c>
      <c r="CQ337" s="1022"/>
      <c r="CR337" s="1022"/>
      <c r="CS337" s="1022"/>
      <c r="CT337" s="1022"/>
      <c r="CU337" s="1023"/>
      <c r="CV337" s="47"/>
      <c r="CW337" s="1024" t="str">
        <f>+CW281</f>
        <v>RECUPERACION / EVALUACION</v>
      </c>
      <c r="CX337" s="1025"/>
      <c r="CY337" s="1025"/>
      <c r="CZ337" s="1025"/>
      <c r="DA337" s="1025"/>
      <c r="DB337" s="1025"/>
      <c r="DC337" s="1025"/>
      <c r="DD337" s="1025"/>
      <c r="DE337" s="1025"/>
      <c r="DF337" s="1025"/>
      <c r="DG337" s="1025"/>
      <c r="DH337" s="1025"/>
      <c r="DI337" s="1025"/>
      <c r="DJ337" s="1025"/>
      <c r="DK337" s="1025"/>
      <c r="DL337" s="1025"/>
      <c r="DM337" s="1025"/>
      <c r="DN337" s="1025"/>
      <c r="DO337" s="1026"/>
      <c r="DP337" s="47"/>
      <c r="DQ337" s="47"/>
      <c r="DR337" s="964" t="str">
        <f>+DR281</f>
        <v>REFUERZOS DE LOS DIFERENTES PERIODOS</v>
      </c>
      <c r="DS337" s="965"/>
      <c r="DT337" s="965"/>
      <c r="DU337" s="965"/>
      <c r="DV337" s="965"/>
      <c r="DW337" s="965"/>
      <c r="DX337" s="965"/>
      <c r="DY337" s="965"/>
      <c r="DZ337" s="965"/>
      <c r="EA337" s="965"/>
      <c r="EB337" s="965"/>
      <c r="EC337" s="965"/>
      <c r="ED337" s="965"/>
      <c r="EE337" s="966"/>
    </row>
    <row r="338" spans="1:135" ht="18.600000000000001" thickTop="1" thickBot="1" x14ac:dyDescent="0.35">
      <c r="A338" s="441" t="str">
        <f>+A282</f>
        <v>año</v>
      </c>
      <c r="B338" s="442">
        <f>+B282</f>
        <v>2019</v>
      </c>
      <c r="C338" s="443" t="str">
        <f>+C282</f>
        <v>AREA</v>
      </c>
      <c r="D338" s="19" t="str">
        <f>+D282</f>
        <v>ETICA Y VALORES</v>
      </c>
      <c r="E338" s="444"/>
      <c r="F338" s="967" t="str">
        <f>+F282</f>
        <v>COGNITIVO</v>
      </c>
      <c r="G338" s="967"/>
      <c r="H338" s="967"/>
      <c r="I338" s="967"/>
      <c r="J338" s="967"/>
      <c r="K338" s="967"/>
      <c r="L338" s="967"/>
      <c r="M338" s="967"/>
      <c r="N338" s="967"/>
      <c r="O338" s="967"/>
      <c r="P338" s="59">
        <f>IF(MAX(F340:O340)=0,1,MAX(F340:O340))</f>
        <v>1</v>
      </c>
      <c r="Q338" s="968" t="str">
        <f>+Q282</f>
        <v>PROCEDIMENTAL</v>
      </c>
      <c r="R338" s="969"/>
      <c r="S338" s="969"/>
      <c r="T338" s="969"/>
      <c r="U338" s="969"/>
      <c r="V338" s="969"/>
      <c r="W338" s="60">
        <f>IF(MAX(Q340:W340)=0,1,MAX(Q340:W340)-11)</f>
        <v>1</v>
      </c>
      <c r="X338" s="970" t="str">
        <f>+X282</f>
        <v>ACTITUDINAL</v>
      </c>
      <c r="Y338" s="971"/>
      <c r="Z338" s="972"/>
      <c r="AA338" s="47"/>
      <c r="AB338" s="973" t="str">
        <f>+AB282</f>
        <v>COGNITIVO</v>
      </c>
      <c r="AC338" s="974"/>
      <c r="AD338" s="974"/>
      <c r="AE338" s="974"/>
      <c r="AF338" s="974"/>
      <c r="AG338" s="974"/>
      <c r="AH338" s="974"/>
      <c r="AI338" s="974"/>
      <c r="AJ338" s="974"/>
      <c r="AK338" s="974"/>
      <c r="AL338" s="61">
        <f>IF(MAX(AB340:AL340)=0,1,MAX(AB340:AL340))</f>
        <v>1</v>
      </c>
      <c r="AM338" s="975" t="str">
        <f>+AM282</f>
        <v>PROCEDIMENTAL</v>
      </c>
      <c r="AN338" s="976"/>
      <c r="AO338" s="976"/>
      <c r="AP338" s="976"/>
      <c r="AQ338" s="976"/>
      <c r="AR338" s="976"/>
      <c r="AS338" s="62">
        <f>IF(MAX(AM340:AS340)=0,1,MAX(AM340:AS340)-11)</f>
        <v>1</v>
      </c>
      <c r="AT338" s="977" t="str">
        <f>+AT282</f>
        <v>ACTITUDINAL</v>
      </c>
      <c r="AU338" s="978"/>
      <c r="AV338" s="979"/>
      <c r="AW338" s="47"/>
      <c r="AX338" s="980" t="str">
        <f>+AX282</f>
        <v>Intrumentos               Geometría</v>
      </c>
      <c r="AY338" s="981"/>
      <c r="AZ338" s="981"/>
      <c r="BA338" s="981"/>
      <c r="BB338" s="982"/>
      <c r="BC338" s="63">
        <f>+SUM(AX339:BC339)</f>
        <v>1</v>
      </c>
      <c r="BD338" s="47"/>
      <c r="BE338" s="983" t="str">
        <f>+BE282</f>
        <v>COGNITIVO</v>
      </c>
      <c r="BF338" s="984"/>
      <c r="BG338" s="984"/>
      <c r="BH338" s="984"/>
      <c r="BI338" s="984"/>
      <c r="BJ338" s="984"/>
      <c r="BK338" s="984"/>
      <c r="BL338" s="984"/>
      <c r="BM338" s="984"/>
      <c r="BN338" s="984"/>
      <c r="BO338" s="64">
        <f>IF(MAX(BE340:BO340)=0,1,MAX(BE340:BO340))</f>
        <v>1</v>
      </c>
      <c r="BP338" s="985" t="str">
        <f>+BP282</f>
        <v>PROCEDIMENTAL</v>
      </c>
      <c r="BQ338" s="986"/>
      <c r="BR338" s="986"/>
      <c r="BS338" s="986"/>
      <c r="BT338" s="986"/>
      <c r="BU338" s="986"/>
      <c r="BV338" s="65">
        <f>IF(MAX(BP340:BV340)=0,1,MAX(BP340:BV340)-11)</f>
        <v>1</v>
      </c>
      <c r="BW338" s="987" t="str">
        <f>+BW282</f>
        <v>ACTITUDINAL</v>
      </c>
      <c r="BX338" s="988"/>
      <c r="BY338" s="989"/>
      <c r="BZ338" s="47"/>
      <c r="CA338" s="990" t="str">
        <f>+CA282</f>
        <v>Desemp Matematic</v>
      </c>
      <c r="CB338" s="991"/>
      <c r="CC338" s="66"/>
      <c r="CD338" s="992" t="str">
        <f>+CD282</f>
        <v>Desemp Geometria</v>
      </c>
      <c r="CE338" s="993"/>
      <c r="CF338" s="66"/>
      <c r="CG338" s="994" t="str">
        <f>+CG282</f>
        <v>Desemp Estadíst.</v>
      </c>
      <c r="CH338" s="995"/>
      <c r="CI338" s="66"/>
      <c r="CJ338" s="996" t="str">
        <f>+CJ282</f>
        <v>Def total</v>
      </c>
      <c r="CK338" s="47"/>
      <c r="CL338" s="998" t="str">
        <f>+CL282</f>
        <v>puntualidad/ inasistencia</v>
      </c>
      <c r="CM338" s="999"/>
      <c r="CN338" s="1000"/>
      <c r="CO338" s="47"/>
      <c r="CP338" s="944" t="str">
        <f>+CP282</f>
        <v>Seleccione  Asignatura</v>
      </c>
      <c r="CQ338" s="945"/>
      <c r="CR338" s="945"/>
      <c r="CS338" s="945"/>
      <c r="CT338" s="945"/>
      <c r="CU338" s="946"/>
      <c r="CV338" s="47"/>
      <c r="CW338" s="947" t="str">
        <f>+CW282</f>
        <v>Refuerzo MATEMATICA</v>
      </c>
      <c r="CX338" s="948"/>
      <c r="CY338" s="948"/>
      <c r="CZ338" s="380"/>
      <c r="DA338" s="71"/>
      <c r="DB338" s="931" t="str">
        <f>+DB282</f>
        <v>Refuerzo GEOMETRIA</v>
      </c>
      <c r="DC338" s="932"/>
      <c r="DD338" s="932"/>
      <c r="DE338" s="381"/>
      <c r="DF338" s="71"/>
      <c r="DG338" s="933" t="str">
        <f>+DG282</f>
        <v>Refuerzo ESTADISTICA</v>
      </c>
      <c r="DH338" s="934"/>
      <c r="DI338" s="934"/>
      <c r="DJ338" s="382"/>
      <c r="DK338" s="71"/>
      <c r="DL338" s="935" t="str">
        <f>+DL282</f>
        <v>PUNTAJE EN EVALUACION</v>
      </c>
      <c r="DM338" s="936"/>
      <c r="DN338" s="936"/>
      <c r="DO338" s="937"/>
      <c r="DP338" s="47"/>
      <c r="DQ338" s="47"/>
      <c r="DR338" s="928" t="str">
        <f>+S337</f>
        <v>ETICA Y VALORES</v>
      </c>
      <c r="DS338" s="929"/>
      <c r="DT338" s="929"/>
      <c r="DU338" s="930"/>
      <c r="DV338" s="72"/>
      <c r="DW338" s="1001" t="str">
        <f>+AM337</f>
        <v>GEOMETRIA</v>
      </c>
      <c r="DX338" s="1002"/>
      <c r="DY338" s="1002"/>
      <c r="DZ338" s="1003"/>
      <c r="EA338" s="72"/>
      <c r="EB338" s="1004" t="str">
        <f>+BP337</f>
        <v>ESTADISTICA</v>
      </c>
      <c r="EC338" s="1005"/>
      <c r="ED338" s="1005"/>
      <c r="EE338" s="1006"/>
    </row>
    <row r="339" spans="1:135" ht="18.600000000000001" thickTop="1" thickBot="1" x14ac:dyDescent="0.4">
      <c r="A339" s="462" t="s">
        <v>419</v>
      </c>
      <c r="B339" s="446" t="str">
        <f>+B283</f>
        <v xml:space="preserve">GRADO </v>
      </c>
      <c r="C339" s="447">
        <f>+C283+1</f>
        <v>707</v>
      </c>
      <c r="D339" s="448" t="str">
        <f>+D283</f>
        <v>PERIODO:</v>
      </c>
      <c r="E339" s="449" t="str">
        <f>+E283</f>
        <v>DOS</v>
      </c>
      <c r="F339" s="1007">
        <f>+F283</f>
        <v>0.3</v>
      </c>
      <c r="G339" s="1008"/>
      <c r="H339" s="1009" t="str">
        <f>+H283</f>
        <v>ACTIVIDADES DE CLASE</v>
      </c>
      <c r="I339" s="1009"/>
      <c r="J339" s="1009"/>
      <c r="K339" s="1009"/>
      <c r="L339" s="1009"/>
      <c r="M339" s="1009"/>
      <c r="N339" s="1009"/>
      <c r="O339" s="1010"/>
      <c r="P339" s="73">
        <v>0.2</v>
      </c>
      <c r="Q339" s="955">
        <f>+Q283</f>
        <v>0.3</v>
      </c>
      <c r="R339" s="956"/>
      <c r="S339" s="957" t="str">
        <f>+S283</f>
        <v>TALLERES</v>
      </c>
      <c r="T339" s="957"/>
      <c r="U339" s="957"/>
      <c r="V339" s="957"/>
      <c r="W339" s="958"/>
      <c r="X339" s="74">
        <f>+X283</f>
        <v>0.1</v>
      </c>
      <c r="Y339" s="75">
        <f>+Y283</f>
        <v>0.05</v>
      </c>
      <c r="Z339" s="76">
        <f>+Z283</f>
        <v>0.05</v>
      </c>
      <c r="AA339" s="47"/>
      <c r="AB339" s="1011">
        <v>0.4</v>
      </c>
      <c r="AC339" s="957"/>
      <c r="AD339" s="960" t="str">
        <f>+AD283</f>
        <v>ACTIVIDADES DE CLASE</v>
      </c>
      <c r="AE339" s="960"/>
      <c r="AF339" s="960"/>
      <c r="AG339" s="960"/>
      <c r="AH339" s="960"/>
      <c r="AI339" s="960"/>
      <c r="AJ339" s="960"/>
      <c r="AK339" s="960"/>
      <c r="AL339" s="961"/>
      <c r="AM339" s="955">
        <v>0.4</v>
      </c>
      <c r="AN339" s="956"/>
      <c r="AO339" s="957" t="str">
        <f>+AO283</f>
        <v>TALLERES</v>
      </c>
      <c r="AP339" s="957"/>
      <c r="AQ339" s="957"/>
      <c r="AR339" s="957"/>
      <c r="AS339" s="958"/>
      <c r="AT339" s="74">
        <f>+AT283</f>
        <v>0.1</v>
      </c>
      <c r="AU339" s="75">
        <f>+AU283</f>
        <v>0.05</v>
      </c>
      <c r="AV339" s="77">
        <f>+AV283</f>
        <v>0.05</v>
      </c>
      <c r="AW339" s="47"/>
      <c r="AX339" s="78">
        <v>1</v>
      </c>
      <c r="AY339" s="79">
        <f>+IF(COUNT(AY341:AY390,"&lt;6")&gt;0,1,0)</f>
        <v>0</v>
      </c>
      <c r="AZ339" s="79">
        <f>+IF(COUNT(AZ341:AZ390,"&lt;6")&gt;0,1,0)</f>
        <v>0</v>
      </c>
      <c r="BA339" s="79">
        <f>+IF(COUNT(BA341:BA390,"&lt;6")&gt;0,1,0)</f>
        <v>0</v>
      </c>
      <c r="BB339" s="79">
        <f>+IF(COUNT(BB341:BB390,"&lt;6")&gt;0,1,0)</f>
        <v>0</v>
      </c>
      <c r="BC339" s="80">
        <f>+IF(COUNT(BC341:BC390,"&lt;6")&gt;0,1,0)</f>
        <v>0</v>
      </c>
      <c r="BD339" s="47"/>
      <c r="BE339" s="959">
        <f>+BE283</f>
        <v>0.4</v>
      </c>
      <c r="BF339" s="957"/>
      <c r="BG339" s="960" t="str">
        <f>+BG283</f>
        <v>ACTIVIDADES DE CLASE</v>
      </c>
      <c r="BH339" s="960"/>
      <c r="BI339" s="960"/>
      <c r="BJ339" s="960"/>
      <c r="BK339" s="960"/>
      <c r="BL339" s="960"/>
      <c r="BM339" s="960"/>
      <c r="BN339" s="960"/>
      <c r="BO339" s="961"/>
      <c r="BP339" s="955">
        <f>+BP283</f>
        <v>0.4</v>
      </c>
      <c r="BQ339" s="956"/>
      <c r="BR339" s="957" t="str">
        <f>+BR283</f>
        <v>TALLERES</v>
      </c>
      <c r="BS339" s="957"/>
      <c r="BT339" s="957"/>
      <c r="BU339" s="957"/>
      <c r="BV339" s="958"/>
      <c r="BW339" s="74">
        <f>+BW283</f>
        <v>0.1</v>
      </c>
      <c r="BX339" s="75">
        <f>+BX283</f>
        <v>0.05</v>
      </c>
      <c r="BY339" s="81">
        <f>+BY283</f>
        <v>0.05</v>
      </c>
      <c r="BZ339" s="47"/>
      <c r="CA339" s="962">
        <f>+F339+P339+X339+Y339+Z339+Q339</f>
        <v>1</v>
      </c>
      <c r="CB339" s="963"/>
      <c r="CC339" s="82"/>
      <c r="CD339" s="940">
        <f>AB339+AM339+AT339+AU339+AV339</f>
        <v>1</v>
      </c>
      <c r="CE339" s="941"/>
      <c r="CF339" s="82"/>
      <c r="CG339" s="942">
        <f>BE339+BP339+BW339+BX339+BY339</f>
        <v>1</v>
      </c>
      <c r="CH339" s="943"/>
      <c r="CI339" s="82"/>
      <c r="CJ339" s="997"/>
      <c r="CK339" s="47"/>
      <c r="CL339" s="83">
        <f>+COUNT(CL341:CL390)</f>
        <v>0</v>
      </c>
      <c r="CM339" s="84">
        <f t="shared" ref="CM339:CN339" si="26">+COUNT(CM341:CM390)</f>
        <v>0</v>
      </c>
      <c r="CN339" s="85">
        <f t="shared" si="26"/>
        <v>0</v>
      </c>
      <c r="CO339" s="47"/>
      <c r="CP339" s="86" t="s">
        <v>13</v>
      </c>
      <c r="CQ339" s="87" t="s">
        <v>14</v>
      </c>
      <c r="CR339" s="88" t="s">
        <v>15</v>
      </c>
      <c r="CS339" s="89"/>
      <c r="CT339" s="89"/>
      <c r="CU339" s="90"/>
      <c r="CV339" s="47"/>
      <c r="CW339" s="91">
        <f>+CW283</f>
        <v>0.3</v>
      </c>
      <c r="CX339" s="92">
        <f>+CX283</f>
        <v>0.5</v>
      </c>
      <c r="CY339" s="92">
        <f>+CY283</f>
        <v>0.2</v>
      </c>
      <c r="CZ339" s="93">
        <f>+CW339+CX339+CY339</f>
        <v>1</v>
      </c>
      <c r="DA339" s="94"/>
      <c r="DB339" s="91">
        <f>+DB283</f>
        <v>0.3</v>
      </c>
      <c r="DC339" s="92">
        <f>+DC283</f>
        <v>0.5</v>
      </c>
      <c r="DD339" s="92">
        <f>+DD283</f>
        <v>0.2</v>
      </c>
      <c r="DE339" s="93">
        <f>+DB339+DC339+DD339</f>
        <v>1</v>
      </c>
      <c r="DF339" s="94"/>
      <c r="DG339" s="91">
        <f>+DG283</f>
        <v>0.3</v>
      </c>
      <c r="DH339" s="92">
        <f>+DH283</f>
        <v>0.5</v>
      </c>
      <c r="DI339" s="92">
        <f>+DI283</f>
        <v>0.2</v>
      </c>
      <c r="DJ339" s="93">
        <f>+DG339+DH339+DI339</f>
        <v>1</v>
      </c>
      <c r="DK339" s="94"/>
      <c r="DL339" s="95">
        <f>+DL283</f>
        <v>20</v>
      </c>
      <c r="DM339" s="96">
        <f t="shared" ref="DM339:DO340" si="27">+DM283</f>
        <v>20</v>
      </c>
      <c r="DN339" s="96">
        <f t="shared" si="27"/>
        <v>20</v>
      </c>
      <c r="DO339" s="97">
        <f t="shared" si="27"/>
        <v>20</v>
      </c>
      <c r="DP339" s="47"/>
      <c r="DQ339" s="47"/>
      <c r="DR339" s="98" t="str">
        <f>+DR283</f>
        <v>P1</v>
      </c>
      <c r="DS339" s="99" t="str">
        <f>+DS283</f>
        <v>P2</v>
      </c>
      <c r="DT339" s="100" t="str">
        <f>+DT283</f>
        <v>P3</v>
      </c>
      <c r="DU339" s="101" t="str">
        <f>+DU283</f>
        <v>P4</v>
      </c>
      <c r="DV339" s="72"/>
      <c r="DW339" s="102" t="str">
        <f>+DW283</f>
        <v>P1</v>
      </c>
      <c r="DX339" s="103" t="str">
        <f>+DX283</f>
        <v>P2</v>
      </c>
      <c r="DY339" s="104" t="str">
        <f>+DY283</f>
        <v>P3</v>
      </c>
      <c r="DZ339" s="105" t="str">
        <f>+DZ283</f>
        <v>P4</v>
      </c>
      <c r="EA339" s="106"/>
      <c r="EB339" s="107" t="str">
        <f>+EB283</f>
        <v>P1</v>
      </c>
      <c r="EC339" s="108" t="str">
        <f>+EC283</f>
        <v>P2</v>
      </c>
      <c r="ED339" s="109" t="str">
        <f>+ED283</f>
        <v>P3</v>
      </c>
      <c r="EE339" s="110" t="str">
        <f>+EE283</f>
        <v>P4</v>
      </c>
    </row>
    <row r="340" spans="1:135" ht="28.8" thickTop="1" thickBot="1" x14ac:dyDescent="0.4">
      <c r="A340" s="450" t="s">
        <v>183</v>
      </c>
      <c r="B340" s="451" t="s">
        <v>19</v>
      </c>
      <c r="C340" s="452"/>
      <c r="D340" s="451" t="s">
        <v>20</v>
      </c>
      <c r="E340" s="453"/>
      <c r="F340" s="111">
        <f>+IF(COUNT(F341:F390)&gt;0,1,0)</f>
        <v>0</v>
      </c>
      <c r="G340" s="112">
        <f>+IF(COUNT(G341:G390)&gt;0,2,0)</f>
        <v>0</v>
      </c>
      <c r="H340" s="112">
        <f>+IF(COUNT(H341:H390)&gt;0,3,0)</f>
        <v>0</v>
      </c>
      <c r="I340" s="112">
        <f>+IF(COUNT(I341:I390)&gt;0,4,0)</f>
        <v>0</v>
      </c>
      <c r="J340" s="112">
        <f>+IF(COUNT(J341:J390)&gt;0,5,0)</f>
        <v>0</v>
      </c>
      <c r="K340" s="112">
        <f>+IF(COUNT(K341:K390)&gt;0,6,0)</f>
        <v>0</v>
      </c>
      <c r="L340" s="112">
        <f>+IF(COUNT(L341:L390)&gt;0,7,0)</f>
        <v>0</v>
      </c>
      <c r="M340" s="112">
        <f>+IF(COUNT(M341:M390)&gt;0,8,0)</f>
        <v>0</v>
      </c>
      <c r="N340" s="112">
        <f>+IF(COUNT(N341:N390)&gt;0,9,0)</f>
        <v>0</v>
      </c>
      <c r="O340" s="113">
        <f>+IF(COUNT(O341:O390)&gt;0,10,0)</f>
        <v>0</v>
      </c>
      <c r="P340" s="114">
        <f>+IF(COUNTIF(P341:P390,"&gt;0,1")&gt;0,11,0)</f>
        <v>0</v>
      </c>
      <c r="Q340" s="115">
        <f>+IF(COUNT(Q341:Q390)&gt;0,12,0)</f>
        <v>0</v>
      </c>
      <c r="R340" s="116">
        <f>+IF(COUNT(R341:R390)&gt;0,13,0)</f>
        <v>0</v>
      </c>
      <c r="S340" s="116">
        <f>+IF(COUNT(S341:S390)&gt;0,14,0)</f>
        <v>0</v>
      </c>
      <c r="T340" s="116">
        <f>+IF(COUNT(T341:T390)&gt;0,15,0)</f>
        <v>0</v>
      </c>
      <c r="U340" s="116">
        <f>+IF(COUNT(U341:U390)&gt;0,16,0)</f>
        <v>0</v>
      </c>
      <c r="V340" s="116">
        <f>+IF(COUNT(V341:V390)&gt;0,17,0)</f>
        <v>0</v>
      </c>
      <c r="W340" s="116">
        <f>+IF(COUNT(W341:W390)&gt;0,18,0)</f>
        <v>0</v>
      </c>
      <c r="X340" s="114">
        <f>+IF(COUNTIF(X341:X390,"&gt;0,1")&gt;0,19,0)</f>
        <v>0</v>
      </c>
      <c r="Y340" s="112">
        <f>+IF(COUNTIF(Y341:Y390,"&gt;0,1")&gt;0,20,0)</f>
        <v>0</v>
      </c>
      <c r="Z340" s="117">
        <f>+IF(COUNTIF(Z341:Z390,"&gt;0,1")&gt;0,21,0)</f>
        <v>0</v>
      </c>
      <c r="AA340" s="47"/>
      <c r="AB340" s="118">
        <f>+IF(COUNT(AB341:AB390)&gt;0,1,0)</f>
        <v>0</v>
      </c>
      <c r="AC340" s="119">
        <f>+IF(COUNT(AC341:AC390)&gt;0,2,0)</f>
        <v>0</v>
      </c>
      <c r="AD340" s="119">
        <f>+IF(COUNT(AD341:AD390)&gt;0,3,0)</f>
        <v>0</v>
      </c>
      <c r="AE340" s="119">
        <f>+IF(COUNT(AE341:AE390)&gt;0,4,0)</f>
        <v>0</v>
      </c>
      <c r="AF340" s="119">
        <f>+IF(COUNT(AF341:AF390)&gt;0,5,0)</f>
        <v>0</v>
      </c>
      <c r="AG340" s="119">
        <f>+IF(COUNT(AG341:AG390)&gt;0,6,0)</f>
        <v>0</v>
      </c>
      <c r="AH340" s="119">
        <f>+IF(COUNT(AH341:AH390)&gt;0,7,0)</f>
        <v>0</v>
      </c>
      <c r="AI340" s="119">
        <f>+IF(COUNT(AI341:AI390)&gt;0,8,0)</f>
        <v>0</v>
      </c>
      <c r="AJ340" s="119">
        <f>+IF(COUNT(AJ341:AJ390)&gt;0,9,0)</f>
        <v>0</v>
      </c>
      <c r="AK340" s="120">
        <f>+IF(COUNT(AK341:AK390)&gt;0,10,0)</f>
        <v>0</v>
      </c>
      <c r="AL340" s="121">
        <f>+IF(COUNTIF(AL341:AL390,"&gt;0,1")&gt;0,11,0)</f>
        <v>0</v>
      </c>
      <c r="AM340" s="122">
        <f>+IF(COUNTIF(AM341:AM390,"&gt;0,1")&gt;0,12,0)</f>
        <v>0</v>
      </c>
      <c r="AN340" s="123">
        <f>+IF(COUNT(AN341:AN390)&gt;0,13,0)</f>
        <v>0</v>
      </c>
      <c r="AO340" s="123">
        <f>+IF(COUNT(AO341:AO390)&gt;0,14,0)</f>
        <v>0</v>
      </c>
      <c r="AP340" s="123">
        <f>+IF(COUNT(AP341:AP390)&gt;0,15,0)</f>
        <v>0</v>
      </c>
      <c r="AQ340" s="123">
        <f>+IF(COUNT(AQ341:AQ390)&gt;0,16,0)</f>
        <v>0</v>
      </c>
      <c r="AR340" s="123">
        <f>+IF(COUNT(AR341:AR390)&gt;0,17,0)</f>
        <v>0</v>
      </c>
      <c r="AS340" s="124">
        <f>+IF(COUNT(AS341:AS390)&gt;0,18,0)</f>
        <v>0</v>
      </c>
      <c r="AT340" s="125">
        <f>+IF(COUNTIF(AT341:AT390,"&gt;0,1")&gt;0,19,0)</f>
        <v>0</v>
      </c>
      <c r="AU340" s="126">
        <f>+IF(COUNTIF(CL341:CL390,"&gt;0,1")&gt;0,20,0)</f>
        <v>0</v>
      </c>
      <c r="AV340" s="127">
        <f>+IF(COUNTIF(AV341:AV390,"&gt;0,1")&gt;0,21,0)</f>
        <v>0</v>
      </c>
      <c r="AW340" s="47"/>
      <c r="AX340" s="128">
        <f>+IF(COUNT(AX341:AX390)&gt;0,1,0)</f>
        <v>0</v>
      </c>
      <c r="AY340" s="129">
        <f>+IF(COUNT(AY341:AY390)&gt;0,2,0)</f>
        <v>0</v>
      </c>
      <c r="AZ340" s="129">
        <f>+IF(COUNT(AZ341:AZ390)&gt;0,3,0)</f>
        <v>0</v>
      </c>
      <c r="BA340" s="129">
        <f>+IF(COUNT(BA341:BA390)&gt;0,4,0)</f>
        <v>0</v>
      </c>
      <c r="BB340" s="129">
        <f>+IF(COUNT(BB341:BB390)&gt;0,5,0)</f>
        <v>0</v>
      </c>
      <c r="BC340" s="130">
        <f>+IF(COUNT(BC341:BC390)&gt;0,6,0)</f>
        <v>0</v>
      </c>
      <c r="BD340" s="47"/>
      <c r="BE340" s="131">
        <f>+IF(COUNT(BE341:BE390)&gt;0,1,0)</f>
        <v>0</v>
      </c>
      <c r="BF340" s="132">
        <f>+IF(COUNT(BF341:BF390)&gt;0,2,0)</f>
        <v>0</v>
      </c>
      <c r="BG340" s="132">
        <f>+IF(COUNT(BG341:BG390)&gt;0,3,0)</f>
        <v>0</v>
      </c>
      <c r="BH340" s="132">
        <f>+IF(COUNT(BH341:BH390)&gt;0,4,0)</f>
        <v>0</v>
      </c>
      <c r="BI340" s="132">
        <f>+IF(COUNT(BI341:BI390)&gt;0,5,0)</f>
        <v>0</v>
      </c>
      <c r="BJ340" s="132">
        <f>+IF(COUNT(BJ341:BJ390)&gt;0,6,0)</f>
        <v>0</v>
      </c>
      <c r="BK340" s="132">
        <f>+IF(COUNT(BK341:BK390)&gt;0,7,0)</f>
        <v>0</v>
      </c>
      <c r="BL340" s="132">
        <f>+IF(COUNT(BL341:BL390)&gt;0,8,0)</f>
        <v>0</v>
      </c>
      <c r="BM340" s="132">
        <f>+IF(COUNT(BM341:BM390)&gt;0,9,0)</f>
        <v>0</v>
      </c>
      <c r="BN340" s="133">
        <f>+IF(COUNT(BN341:BN390)&gt;0,10,0)</f>
        <v>0</v>
      </c>
      <c r="BO340" s="134">
        <f>+IF(COUNTIF(BO341:BO390,"&gt;0,1")&gt;0,11,0)</f>
        <v>0</v>
      </c>
      <c r="BP340" s="135">
        <f>+IF(COUNTIF(BP341:BP390,"&gt;0,1")&gt;0,12,0)</f>
        <v>0</v>
      </c>
      <c r="BQ340" s="136">
        <f>+IF(COUNT(BQ341:BQ390)&gt;0,13,0)</f>
        <v>0</v>
      </c>
      <c r="BR340" s="136">
        <f>+IF(COUNT(BR341:BR390)&gt;0,14,0)</f>
        <v>0</v>
      </c>
      <c r="BS340" s="136">
        <f>+IF(COUNT(BS341:BS390)&gt;0,15,0)</f>
        <v>0</v>
      </c>
      <c r="BT340" s="136">
        <f>+IF(COUNT(BT341:BT390)&gt;0,16,0)</f>
        <v>0</v>
      </c>
      <c r="BU340" s="136">
        <f>+IF(COUNT(BU341:BU390)&gt;0,17,0)</f>
        <v>0</v>
      </c>
      <c r="BV340" s="137">
        <f>+IF(COUNT(BV341:BV390)&gt;0,18,0)</f>
        <v>0</v>
      </c>
      <c r="BW340" s="138">
        <f>+IF(COUNTIF(BW341:BW390,"&gt;0,1")&gt;0,19,0)</f>
        <v>0</v>
      </c>
      <c r="BX340" s="132">
        <f>+IF(COUNTIF(BX341:BX390,"&gt;0,1")&gt;0,20,0)</f>
        <v>0</v>
      </c>
      <c r="BY340" s="139">
        <f>+IF(COUNTIF(BY341:BY390,"&gt;0,1")&gt;0,21,0)</f>
        <v>0</v>
      </c>
      <c r="BZ340" s="47"/>
      <c r="CA340" s="949">
        <f>+CA284</f>
        <v>1</v>
      </c>
      <c r="CB340" s="950"/>
      <c r="CC340" s="140"/>
      <c r="CD340" s="951">
        <f>+CD284</f>
        <v>0</v>
      </c>
      <c r="CE340" s="952"/>
      <c r="CF340" s="140"/>
      <c r="CG340" s="953">
        <f>+CG284</f>
        <v>0</v>
      </c>
      <c r="CH340" s="954"/>
      <c r="CI340" s="72"/>
      <c r="CJ340" s="141">
        <f>+CA340+CD340+CG340</f>
        <v>1</v>
      </c>
      <c r="CK340" s="47"/>
      <c r="CL340" s="142" t="s">
        <v>13</v>
      </c>
      <c r="CM340" s="143" t="s">
        <v>14</v>
      </c>
      <c r="CN340" s="144" t="s">
        <v>15</v>
      </c>
      <c r="CO340" s="47"/>
      <c r="CP340" s="145">
        <v>1</v>
      </c>
      <c r="CQ340" s="146">
        <v>2</v>
      </c>
      <c r="CR340" s="146">
        <v>3</v>
      </c>
      <c r="CS340" s="146">
        <v>4</v>
      </c>
      <c r="CT340" s="147">
        <v>5</v>
      </c>
      <c r="CU340" s="148" t="s">
        <v>250</v>
      </c>
      <c r="CV340" s="47"/>
      <c r="CW340" s="149" t="str">
        <f>+CW284</f>
        <v>Tall</v>
      </c>
      <c r="CX340" s="150" t="str">
        <f>+CX284</f>
        <v>Eval</v>
      </c>
      <c r="CY340" s="150" t="str">
        <f>+CY284</f>
        <v>actit</v>
      </c>
      <c r="CZ340" s="151" t="str">
        <f>+CZ284</f>
        <v>Nota Def</v>
      </c>
      <c r="DA340" s="152"/>
      <c r="DB340" s="149" t="str">
        <f>+DB284</f>
        <v>Tall</v>
      </c>
      <c r="DC340" s="150" t="str">
        <f>+DC284</f>
        <v>Eval</v>
      </c>
      <c r="DD340" s="150" t="str">
        <f>+DD284</f>
        <v>actit</v>
      </c>
      <c r="DE340" s="151" t="str">
        <f>+DE284</f>
        <v>Nota Def</v>
      </c>
      <c r="DF340" s="152"/>
      <c r="DG340" s="149" t="str">
        <f>+DG284</f>
        <v>Tall</v>
      </c>
      <c r="DH340" s="150" t="str">
        <f>+DH284</f>
        <v>Eval</v>
      </c>
      <c r="DI340" s="150" t="str">
        <f>+DI284</f>
        <v>actit</v>
      </c>
      <c r="DJ340" s="151" t="str">
        <f>+DJ284</f>
        <v>Nota Def</v>
      </c>
      <c r="DK340" s="152"/>
      <c r="DL340" s="153" t="str">
        <f>+DL284</f>
        <v>Periodo</v>
      </c>
      <c r="DM340" s="154" t="str">
        <f t="shared" si="27"/>
        <v>Recup  MAT</v>
      </c>
      <c r="DN340" s="154" t="str">
        <f t="shared" si="27"/>
        <v>Recup  GEO</v>
      </c>
      <c r="DO340" s="154" t="str">
        <f t="shared" si="27"/>
        <v>Recup  EST</v>
      </c>
      <c r="DP340" s="47"/>
      <c r="DQ340" s="47"/>
      <c r="DR340" s="383" t="str">
        <f>+DR284</f>
        <v>Def</v>
      </c>
      <c r="DS340" s="384" t="str">
        <f>+DR340</f>
        <v>Def</v>
      </c>
      <c r="DT340" s="384" t="str">
        <f>+DR340</f>
        <v>Def</v>
      </c>
      <c r="DU340" s="385" t="str">
        <f>+DR340</f>
        <v>Def</v>
      </c>
      <c r="DV340" s="72"/>
      <c r="DW340" s="158" t="s">
        <v>250</v>
      </c>
      <c r="DX340" s="159" t="str">
        <f>+DW340</f>
        <v>Def</v>
      </c>
      <c r="DY340" s="159" t="str">
        <f>+DW340</f>
        <v>Def</v>
      </c>
      <c r="DZ340" s="160" t="str">
        <f>+DW340</f>
        <v>Def</v>
      </c>
      <c r="EA340" s="72"/>
      <c r="EB340" s="386" t="s">
        <v>250</v>
      </c>
      <c r="EC340" s="387" t="str">
        <f>+EB340</f>
        <v>Def</v>
      </c>
      <c r="ED340" s="387" t="str">
        <f>+EB340</f>
        <v>Def</v>
      </c>
      <c r="EE340" s="388" t="str">
        <f>+EB340</f>
        <v>Def</v>
      </c>
    </row>
    <row r="341" spans="1:135" ht="16.2" thickTop="1" x14ac:dyDescent="0.3">
      <c r="A341" s="20">
        <f>+C339*100+1</f>
        <v>70701</v>
      </c>
      <c r="B341" s="21"/>
      <c r="C341" s="21"/>
      <c r="D341" s="21"/>
      <c r="E341" s="458"/>
      <c r="F341" s="164"/>
      <c r="G341" s="165"/>
      <c r="H341" s="165"/>
      <c r="I341" s="165"/>
      <c r="J341" s="165"/>
      <c r="K341" s="165"/>
      <c r="L341" s="165"/>
      <c r="M341" s="165"/>
      <c r="N341" s="165"/>
      <c r="O341" s="166"/>
      <c r="P341" s="167">
        <f>IF(DL341=0,0,IF(5*DL341/DL339&lt;2,2,5*DL341/DL339))</f>
        <v>0</v>
      </c>
      <c r="Q341" s="164"/>
      <c r="R341" s="168"/>
      <c r="S341" s="168"/>
      <c r="T341" s="168"/>
      <c r="U341" s="168"/>
      <c r="V341" s="168"/>
      <c r="W341" s="166"/>
      <c r="X341" s="165">
        <f>IF(CL339=0,0,5-CL341*0.3)</f>
        <v>0</v>
      </c>
      <c r="Y341" s="169">
        <f>+IF(CP339="M",CU341,0)</f>
        <v>0</v>
      </c>
      <c r="Z341" s="170"/>
      <c r="AB341" s="164"/>
      <c r="AC341" s="165"/>
      <c r="AD341" s="165"/>
      <c r="AE341" s="165"/>
      <c r="AF341" s="165"/>
      <c r="AG341" s="165"/>
      <c r="AH341" s="165"/>
      <c r="AI341" s="165"/>
      <c r="AJ341" s="165"/>
      <c r="AK341" s="171"/>
      <c r="AL341" s="172"/>
      <c r="AM341" s="164">
        <f>+SUM(AX341:BC341)/BC338</f>
        <v>0</v>
      </c>
      <c r="AN341" s="168"/>
      <c r="AO341" s="168"/>
      <c r="AP341" s="168"/>
      <c r="AQ341" s="168"/>
      <c r="AR341" s="168"/>
      <c r="AS341" s="166"/>
      <c r="AT341" s="165">
        <f>IF(CM339=0,0,5-CM341*0.3)</f>
        <v>0</v>
      </c>
      <c r="AU341" s="169">
        <f>+IF(CQ339="G",CU341,0)</f>
        <v>0</v>
      </c>
      <c r="AV341" s="173"/>
      <c r="AX341" s="174"/>
      <c r="AY341" s="175"/>
      <c r="AZ341" s="175"/>
      <c r="BA341" s="175"/>
      <c r="BB341" s="175"/>
      <c r="BC341" s="176"/>
      <c r="BE341" s="177"/>
      <c r="BF341" s="178"/>
      <c r="BG341" s="178"/>
      <c r="BH341" s="178"/>
      <c r="BI341" s="178"/>
      <c r="BJ341" s="178"/>
      <c r="BK341" s="178"/>
      <c r="BL341" s="178"/>
      <c r="BM341" s="178"/>
      <c r="BN341" s="179"/>
      <c r="BO341" s="172"/>
      <c r="BP341" s="180"/>
      <c r="BQ341" s="181"/>
      <c r="BR341" s="181"/>
      <c r="BS341" s="181"/>
      <c r="BT341" s="181"/>
      <c r="BU341" s="181"/>
      <c r="BV341" s="182"/>
      <c r="BW341" s="183">
        <f>IF(CV339=0,0,5-CV341*0.3)</f>
        <v>0</v>
      </c>
      <c r="BX341" s="169">
        <f>+IF(AY339="G",BC341,0)</f>
        <v>0</v>
      </c>
      <c r="BY341" s="184"/>
      <c r="CA341" s="185">
        <f>+SUM(F341:O341)*F339/P338+P341*P339+Q339*SUM(Q341:W341)/W338+X339*X341+Y339*Y341+Z339*Z341</f>
        <v>0</v>
      </c>
      <c r="CB341" s="186">
        <f t="shared" ref="CB341:CB390" si="28">+IF(CA341=0,0,IF(CA341&lt;3,"bj",IF(CA341&lt;4,"aj",IF(CA341&lt;4.6,"AL","SUP"))))</f>
        <v>0</v>
      </c>
      <c r="CC341" s="187"/>
      <c r="CD341" s="188">
        <f>+SUM(AB341:AL341)*AB339/AL$2+SUM(AM341:AS341)*AM339/AS$2+AT341*AT339+AU341*AU339+AV341*AV339</f>
        <v>0</v>
      </c>
      <c r="CE341" s="189">
        <f t="shared" ref="CE341:CE390" si="29">+IF(CD341=0,0,IF(CD341&lt;3,"bj",IF(CD341&lt;4,"aj",IF(CD341&lt;4.6,"AL","SUP"))))</f>
        <v>0</v>
      </c>
      <c r="CF341" s="190"/>
      <c r="CG341" s="191">
        <f>+SUM(BE341:BO341)*BE339/BO$2+SUM(BP341:BV341)*BP339/BV$2+BW341*BW339+BX341*BX339+BY341*BY339</f>
        <v>0</v>
      </c>
      <c r="CH341" s="192">
        <f t="shared" ref="CH341:CH390" si="30">+IF(CG341=0,0,IF(CG341&lt;3,"bj",IF(CG341&lt;4,"aj",IF(CG341&lt;4.6,"AL","SUP"))))</f>
        <v>0</v>
      </c>
      <c r="CI341" s="190"/>
      <c r="CJ341" s="432">
        <f>+CA341*CA340+CD341*CD340+CG341*CG340</f>
        <v>0</v>
      </c>
      <c r="CL341" s="194"/>
      <c r="CM341" s="195"/>
      <c r="CN341" s="196"/>
      <c r="CP341" s="197"/>
      <c r="CQ341" s="198"/>
      <c r="CR341" s="198"/>
      <c r="CS341" s="198"/>
      <c r="CT341" s="199"/>
      <c r="CU341" s="200">
        <f>+SUM(CP341:CT341)/5</f>
        <v>0</v>
      </c>
      <c r="CW341" s="201"/>
      <c r="CX341" s="202">
        <f>+IF(DM341=0,0,IF(5*DM341/DM339&lt;2,2,5*DM341/DM339))</f>
        <v>0</v>
      </c>
      <c r="CY341" s="202">
        <f>+IF(CW341&gt;3,1.7,IF(CW341=0,0,1))+IF(CX341&gt;3,1.7,IF(CW341=0,0,1))</f>
        <v>0</v>
      </c>
      <c r="CZ341" s="203">
        <f>+CW339*CW341+CX339*CX341+CY339*CY341</f>
        <v>0</v>
      </c>
      <c r="DA341" s="204"/>
      <c r="DB341" s="205"/>
      <c r="DC341" s="206">
        <f>+IF(DN341=0,0,IF(5*DN341/DN339&lt;2,2,5*DN341/DN339))</f>
        <v>0</v>
      </c>
      <c r="DD341" s="206">
        <f>+IF(DB341&gt;3,1.7,IF(DB341=0,0,1))+IF(DC341&gt;3,1.7,IF(DB341=0,0,1))</f>
        <v>0</v>
      </c>
      <c r="DE341" s="207">
        <f>+DB339*DB341+DC339*DC341+DD339*DD341</f>
        <v>0</v>
      </c>
      <c r="DF341" s="190"/>
      <c r="DG341" s="201"/>
      <c r="DH341" s="202">
        <f t="shared" ref="DH341:DH390" si="31">IF(DO341=0,0,IF(5*DO341/DO339&lt;2,2,5*DO341/DO339))</f>
        <v>0</v>
      </c>
      <c r="DI341" s="202">
        <f>+IF(DG341&gt;3,1.7,IF(DG341=0,0,1))+IF(DH341&gt;3,1.7,IF(DG341=0,0,1))</f>
        <v>0</v>
      </c>
      <c r="DJ341" s="208">
        <f>+DG339*DG341+DH339*DH341+DI339*DI341</f>
        <v>0</v>
      </c>
      <c r="DK341" s="209"/>
      <c r="DL341" s="210"/>
      <c r="DM341" s="211"/>
      <c r="DN341" s="211"/>
      <c r="DO341" s="212"/>
      <c r="DR341" s="213">
        <f>+CZ341</f>
        <v>0</v>
      </c>
      <c r="DS341" s="389"/>
      <c r="DT341" s="389"/>
      <c r="DU341" s="390"/>
      <c r="DV341" s="391"/>
      <c r="DW341" s="217">
        <f>+DE341</f>
        <v>0</v>
      </c>
      <c r="DX341" s="392"/>
      <c r="DY341" s="392"/>
      <c r="DZ341" s="393"/>
      <c r="EA341" s="391"/>
      <c r="EB341" s="394">
        <f>+DJ341</f>
        <v>0</v>
      </c>
      <c r="EC341" s="395"/>
      <c r="ED341" s="395"/>
      <c r="EE341" s="396"/>
    </row>
    <row r="342" spans="1:135" x14ac:dyDescent="0.3">
      <c r="A342" s="20">
        <f>+A341+1</f>
        <v>70702</v>
      </c>
      <c r="B342" s="21"/>
      <c r="C342" s="21"/>
      <c r="D342" s="21"/>
      <c r="E342" s="458"/>
      <c r="F342" s="223"/>
      <c r="G342" s="183"/>
      <c r="H342" s="183"/>
      <c r="I342" s="183"/>
      <c r="J342" s="183"/>
      <c r="K342" s="183"/>
      <c r="L342" s="183"/>
      <c r="M342" s="183"/>
      <c r="N342" s="183"/>
      <c r="O342" s="224"/>
      <c r="P342" s="167">
        <f>+IF(DL342=0,0,IF(5*DL342/DL339&lt;2,2,5*DL342/DL339))</f>
        <v>0</v>
      </c>
      <c r="Q342" s="223"/>
      <c r="R342" s="225"/>
      <c r="S342" s="225"/>
      <c r="T342" s="168"/>
      <c r="U342" s="168"/>
      <c r="V342" s="168"/>
      <c r="W342" s="166"/>
      <c r="X342" s="183">
        <f>IF(CL339=0,0,5-CL342*0.3)</f>
        <v>0</v>
      </c>
      <c r="Y342" s="169">
        <f>+IF(CP339="M",CU342,0)</f>
        <v>0</v>
      </c>
      <c r="Z342" s="170"/>
      <c r="AB342" s="223"/>
      <c r="AC342" s="183"/>
      <c r="AD342" s="183"/>
      <c r="AE342" s="183"/>
      <c r="AF342" s="183"/>
      <c r="AG342" s="183"/>
      <c r="AH342" s="183"/>
      <c r="AI342" s="183"/>
      <c r="AJ342" s="183"/>
      <c r="AK342" s="226"/>
      <c r="AL342" s="227"/>
      <c r="AM342" s="223">
        <f>+SUM(AX342:BC342)/BC338</f>
        <v>0</v>
      </c>
      <c r="AN342" s="225"/>
      <c r="AO342" s="225"/>
      <c r="AP342" s="168"/>
      <c r="AQ342" s="168"/>
      <c r="AR342" s="168"/>
      <c r="AS342" s="166"/>
      <c r="AT342" s="183">
        <f>IF(CM339=0,0,5-CM342*0.3)</f>
        <v>0</v>
      </c>
      <c r="AU342" s="169">
        <f>+IF(CQ339="G",CU342,0)</f>
        <v>0</v>
      </c>
      <c r="AV342" s="173"/>
      <c r="AX342" s="228"/>
      <c r="AY342" s="229"/>
      <c r="AZ342" s="229"/>
      <c r="BA342" s="229"/>
      <c r="BB342" s="229"/>
      <c r="BC342" s="230"/>
      <c r="BE342" s="231"/>
      <c r="BF342" s="183"/>
      <c r="BG342" s="183"/>
      <c r="BH342" s="183"/>
      <c r="BI342" s="183"/>
      <c r="BJ342" s="183"/>
      <c r="BK342" s="183"/>
      <c r="BL342" s="183"/>
      <c r="BM342" s="183"/>
      <c r="BN342" s="226"/>
      <c r="BO342" s="227"/>
      <c r="BP342" s="223"/>
      <c r="BQ342" s="225"/>
      <c r="BR342" s="225"/>
      <c r="BS342" s="168"/>
      <c r="BT342" s="168"/>
      <c r="BU342" s="168"/>
      <c r="BV342" s="166"/>
      <c r="BW342" s="183">
        <f>IF(CV339=0,0,5-CV342*0.3)</f>
        <v>0</v>
      </c>
      <c r="BX342" s="169">
        <f>+IF(AY339="G",BC342,0)</f>
        <v>0</v>
      </c>
      <c r="BY342" s="184"/>
      <c r="CA342" s="185">
        <f>+SUM(F342:O342)*F339/P338+P342*P339+Q339*SUM(Q342:W342)/W338+X339*X342+Y339*Y342+Z339*Z342</f>
        <v>0</v>
      </c>
      <c r="CB342" s="232">
        <f t="shared" si="28"/>
        <v>0</v>
      </c>
      <c r="CC342" s="187"/>
      <c r="CD342" s="188">
        <f>+SUM(AB342:AL342)*AB339/AL$2+SUM(AM342:AS342)*AM339/AS$2+AT342*AT339+AU342*AU339+AV342*AV339</f>
        <v>0</v>
      </c>
      <c r="CE342" s="233">
        <f t="shared" si="29"/>
        <v>0</v>
      </c>
      <c r="CF342" s="190"/>
      <c r="CG342" s="191">
        <f>+SUM(BE342:BO342)*BE339/BO$2+SUM(BP342:BV342)*BP339/BV$2+BW342*BW339+BX342*BX339+BY342*BY339</f>
        <v>0</v>
      </c>
      <c r="CH342" s="234">
        <f t="shared" si="30"/>
        <v>0</v>
      </c>
      <c r="CI342" s="190"/>
      <c r="CJ342" s="433">
        <f>+CA342*CA340+CD342*CD340+CG342*CG340</f>
        <v>0</v>
      </c>
      <c r="CL342" s="236"/>
      <c r="CM342" s="237"/>
      <c r="CN342" s="238"/>
      <c r="CP342" s="239"/>
      <c r="CQ342" s="240"/>
      <c r="CR342" s="240"/>
      <c r="CS342" s="240"/>
      <c r="CT342" s="241"/>
      <c r="CU342" s="242">
        <f>+SUM(CP342:CT342)/5</f>
        <v>0</v>
      </c>
      <c r="CW342" s="243"/>
      <c r="CX342" s="244">
        <f>+IF(DM342=0,0,IF(5*DM342/DM339&lt;2,2,5*DM342/DM339))</f>
        <v>0</v>
      </c>
      <c r="CY342" s="202">
        <f t="shared" ref="CY342:CY390" si="32">+IF(CW342&gt;3,1.7,IF(CW342=0,0,1))+IF(CX342&gt;3,1.7,IF(CW342=0,0,1))</f>
        <v>0</v>
      </c>
      <c r="CZ342" s="245">
        <f>+CW339*CW342+CX339*CX342+CY339*CY342</f>
        <v>0</v>
      </c>
      <c r="DA342" s="204"/>
      <c r="DB342" s="243"/>
      <c r="DC342" s="244">
        <f>+IF(DN342=0,0,IF(5*DN342/DN339&lt;2,2,5*DN342/DN339))</f>
        <v>0</v>
      </c>
      <c r="DD342" s="202">
        <f t="shared" ref="DD342:DD390" si="33">+IF(DB342&gt;3,1.7,IF(DB342=0,0,1))+IF(DC342&gt;3,1.7,IF(DB342=0,0,1))</f>
        <v>0</v>
      </c>
      <c r="DE342" s="246">
        <f>+DB339*DB342+DC339*DC342+DD339*DD342</f>
        <v>0</v>
      </c>
      <c r="DF342" s="190"/>
      <c r="DG342" s="243"/>
      <c r="DH342" s="202">
        <f t="shared" si="31"/>
        <v>0</v>
      </c>
      <c r="DI342" s="202">
        <f t="shared" ref="DI342:DI390" si="34">+IF(DG342&gt;3,1.7,IF(DG342=0,0,1))+IF(DH342&gt;3,1.7,IF(DG342=0,0,1))</f>
        <v>0</v>
      </c>
      <c r="DJ342" s="246">
        <f>+DG339*DG342+DH339*DH342+DI339*DI342</f>
        <v>0</v>
      </c>
      <c r="DK342" s="209"/>
      <c r="DL342" s="247"/>
      <c r="DM342" s="248"/>
      <c r="DN342" s="248"/>
      <c r="DO342" s="249"/>
      <c r="DR342" s="250">
        <f t="shared" ref="DR342:DR390" si="35">+CZ342</f>
        <v>0</v>
      </c>
      <c r="DS342" s="397"/>
      <c r="DT342" s="397"/>
      <c r="DU342" s="398"/>
      <c r="DV342" s="391"/>
      <c r="DW342" s="253">
        <f t="shared" ref="DW342:DW390" si="36">+DE342</f>
        <v>0</v>
      </c>
      <c r="DX342" s="399"/>
      <c r="DY342" s="399"/>
      <c r="DZ342" s="400"/>
      <c r="EA342" s="391"/>
      <c r="EB342" s="401">
        <f t="shared" ref="EB342:EB390" si="37">+DJ342</f>
        <v>0</v>
      </c>
      <c r="EC342" s="402"/>
      <c r="ED342" s="402"/>
      <c r="EE342" s="403"/>
    </row>
    <row r="343" spans="1:135" x14ac:dyDescent="0.3">
      <c r="A343" s="20">
        <f t="shared" ref="A343:A390" si="38">+A342+1</f>
        <v>70703</v>
      </c>
      <c r="B343" s="21"/>
      <c r="C343" s="21"/>
      <c r="D343" s="21"/>
      <c r="E343" s="458"/>
      <c r="F343" s="223"/>
      <c r="G343" s="183"/>
      <c r="H343" s="183"/>
      <c r="I343" s="183"/>
      <c r="J343" s="183"/>
      <c r="K343" s="183"/>
      <c r="L343" s="183"/>
      <c r="M343" s="183"/>
      <c r="N343" s="183"/>
      <c r="O343" s="224"/>
      <c r="P343" s="167">
        <f>+IF(DL343=0,0,IF(5*DL343/DL340&lt;2,2,5*DL343/DL339))</f>
        <v>0</v>
      </c>
      <c r="Q343" s="223"/>
      <c r="R343" s="225"/>
      <c r="S343" s="225"/>
      <c r="T343" s="168"/>
      <c r="U343" s="168"/>
      <c r="V343" s="168"/>
      <c r="W343" s="166"/>
      <c r="X343" s="183">
        <f>IF(CL339=0,0,5-CL343*0.3)</f>
        <v>0</v>
      </c>
      <c r="Y343" s="169">
        <f>+IF(CP339="M",CU343,0)</f>
        <v>0</v>
      </c>
      <c r="Z343" s="170"/>
      <c r="AB343" s="223"/>
      <c r="AC343" s="183"/>
      <c r="AD343" s="183"/>
      <c r="AE343" s="183"/>
      <c r="AF343" s="183"/>
      <c r="AG343" s="183"/>
      <c r="AH343" s="183"/>
      <c r="AI343" s="183"/>
      <c r="AJ343" s="183"/>
      <c r="AK343" s="226"/>
      <c r="AL343" s="227"/>
      <c r="AM343" s="223">
        <f>+SUM(AX343:BC343)/BC338</f>
        <v>0</v>
      </c>
      <c r="AN343" s="225"/>
      <c r="AO343" s="225"/>
      <c r="AP343" s="168"/>
      <c r="AQ343" s="168"/>
      <c r="AR343" s="168"/>
      <c r="AS343" s="166"/>
      <c r="AT343" s="183">
        <f>IF(CM339=0,0,5-CM343*0.3)</f>
        <v>0</v>
      </c>
      <c r="AU343" s="169">
        <f>+IF(CQ339="G",CU343,0)</f>
        <v>0</v>
      </c>
      <c r="AV343" s="173"/>
      <c r="AX343" s="228"/>
      <c r="AY343" s="229"/>
      <c r="AZ343" s="229"/>
      <c r="BA343" s="229"/>
      <c r="BB343" s="229"/>
      <c r="BC343" s="230"/>
      <c r="BE343" s="231"/>
      <c r="BF343" s="183"/>
      <c r="BG343" s="183"/>
      <c r="BH343" s="183"/>
      <c r="BI343" s="183"/>
      <c r="BJ343" s="183"/>
      <c r="BK343" s="183"/>
      <c r="BL343" s="183"/>
      <c r="BM343" s="183"/>
      <c r="BN343" s="226"/>
      <c r="BO343" s="227"/>
      <c r="BP343" s="223"/>
      <c r="BQ343" s="225"/>
      <c r="BR343" s="225"/>
      <c r="BS343" s="168"/>
      <c r="BT343" s="168"/>
      <c r="BU343" s="168"/>
      <c r="BV343" s="166"/>
      <c r="BW343" s="183">
        <f>IF(CV339=0,0,5-CV343*0.3)</f>
        <v>0</v>
      </c>
      <c r="BX343" s="169">
        <f>+IF(AY339="G",BC343,0)</f>
        <v>0</v>
      </c>
      <c r="BY343" s="184"/>
      <c r="CA343" s="185">
        <f>+SUM(F343:O343)*F339/P338+P343*P339+Q339*SUM(Q343:W343)/W338+X339*X343+Y339*Y343+Z339*Z343</f>
        <v>0</v>
      </c>
      <c r="CB343" s="232">
        <f t="shared" si="28"/>
        <v>0</v>
      </c>
      <c r="CC343" s="187"/>
      <c r="CD343" s="188">
        <f>+SUM(AB343:AL343)*AB339/AL$2+SUM(AM343:AS343)*AM339/AS$2+AT343*AT339+AU343*AU339+AV343*AV339</f>
        <v>0</v>
      </c>
      <c r="CE343" s="233">
        <f t="shared" si="29"/>
        <v>0</v>
      </c>
      <c r="CF343" s="190"/>
      <c r="CG343" s="191">
        <f>+SUM(BE343:BO343)*BE339/BO$2+SUM(BP343:BV343)*BP339/BV$2+BW343*BW339+BX343*BX339+BY343*BY339</f>
        <v>0</v>
      </c>
      <c r="CH343" s="234">
        <f t="shared" si="30"/>
        <v>0</v>
      </c>
      <c r="CI343" s="190"/>
      <c r="CJ343" s="433">
        <f>+CA343*CA340+CD343*CD340+CG343*CG340</f>
        <v>0</v>
      </c>
      <c r="CL343" s="236"/>
      <c r="CM343" s="237"/>
      <c r="CN343" s="238"/>
      <c r="CP343" s="239"/>
      <c r="CQ343" s="240"/>
      <c r="CR343" s="240"/>
      <c r="CS343" s="240"/>
      <c r="CT343" s="241"/>
      <c r="CU343" s="242">
        <f t="shared" ref="CU343:CU390" si="39">+SUM(CP343:CT343)/5</f>
        <v>0</v>
      </c>
      <c r="CW343" s="243"/>
      <c r="CX343" s="244">
        <f>+IF(DM343=0,0,IF(5*DM343/DM339&lt;2,2,5*DM343/DM339))</f>
        <v>0</v>
      </c>
      <c r="CY343" s="202">
        <f t="shared" si="32"/>
        <v>0</v>
      </c>
      <c r="CZ343" s="245">
        <f>+CW339*CW343+CX339*CX343+CY339*CY343</f>
        <v>0</v>
      </c>
      <c r="DA343" s="204"/>
      <c r="DB343" s="243"/>
      <c r="DC343" s="244">
        <f>+IF(DN343=0,0,IF(5*DN343/DN339&lt;2,2,5*DN343/DN339))</f>
        <v>0</v>
      </c>
      <c r="DD343" s="202">
        <f t="shared" si="33"/>
        <v>0</v>
      </c>
      <c r="DE343" s="246">
        <f>+DB339*DB343+DC339*DC343+DD339*DD343</f>
        <v>0</v>
      </c>
      <c r="DF343" s="190"/>
      <c r="DG343" s="243"/>
      <c r="DH343" s="202">
        <f t="shared" si="31"/>
        <v>0</v>
      </c>
      <c r="DI343" s="202">
        <f t="shared" si="34"/>
        <v>0</v>
      </c>
      <c r="DJ343" s="246">
        <f>+DG339*DG343+DH339*DH343+DI339*DI343</f>
        <v>0</v>
      </c>
      <c r="DK343" s="209"/>
      <c r="DL343" s="247"/>
      <c r="DM343" s="248"/>
      <c r="DN343" s="248"/>
      <c r="DO343" s="249"/>
      <c r="DR343" s="250">
        <f t="shared" si="35"/>
        <v>0</v>
      </c>
      <c r="DS343" s="397"/>
      <c r="DT343" s="397"/>
      <c r="DU343" s="398"/>
      <c r="DV343" s="391"/>
      <c r="DW343" s="253">
        <f t="shared" si="36"/>
        <v>0</v>
      </c>
      <c r="DX343" s="399"/>
      <c r="DY343" s="399"/>
      <c r="DZ343" s="400"/>
      <c r="EA343" s="391"/>
      <c r="EB343" s="401">
        <f t="shared" si="37"/>
        <v>0</v>
      </c>
      <c r="EC343" s="402"/>
      <c r="ED343" s="402"/>
      <c r="EE343" s="403"/>
    </row>
    <row r="344" spans="1:135" x14ac:dyDescent="0.3">
      <c r="A344" s="20">
        <f t="shared" si="38"/>
        <v>70704</v>
      </c>
      <c r="B344" s="21"/>
      <c r="C344" s="21"/>
      <c r="D344" s="21"/>
      <c r="E344" s="458"/>
      <c r="F344" s="223"/>
      <c r="G344" s="183"/>
      <c r="H344" s="183"/>
      <c r="I344" s="183"/>
      <c r="J344" s="183"/>
      <c r="K344" s="183"/>
      <c r="L344" s="183"/>
      <c r="M344" s="183"/>
      <c r="N344" s="183"/>
      <c r="O344" s="224"/>
      <c r="P344" s="167">
        <f>+IF(DL344=0,0,IF(5*DL344/DL341&lt;2,2,5*DL344/DL339))</f>
        <v>0</v>
      </c>
      <c r="Q344" s="223"/>
      <c r="R344" s="225"/>
      <c r="S344" s="225"/>
      <c r="T344" s="168"/>
      <c r="U344" s="168"/>
      <c r="V344" s="168"/>
      <c r="W344" s="166"/>
      <c r="X344" s="183">
        <f>IF(CL339=0,0,5-CL344*0.3)</f>
        <v>0</v>
      </c>
      <c r="Y344" s="169">
        <f>+IF(CP339="M",CU344,0)</f>
        <v>0</v>
      </c>
      <c r="Z344" s="170"/>
      <c r="AB344" s="223"/>
      <c r="AC344" s="183"/>
      <c r="AD344" s="183"/>
      <c r="AE344" s="183"/>
      <c r="AF344" s="183"/>
      <c r="AG344" s="183"/>
      <c r="AH344" s="183"/>
      <c r="AI344" s="183"/>
      <c r="AJ344" s="183"/>
      <c r="AK344" s="226"/>
      <c r="AL344" s="227"/>
      <c r="AM344" s="223">
        <f>+SUM(AX344:BC344)/BC338</f>
        <v>0</v>
      </c>
      <c r="AN344" s="225"/>
      <c r="AO344" s="225"/>
      <c r="AP344" s="168"/>
      <c r="AQ344" s="261"/>
      <c r="AR344" s="168"/>
      <c r="AS344" s="166"/>
      <c r="AT344" s="183">
        <f>IF(CM339=0,0,5-CM344*0.3)</f>
        <v>0</v>
      </c>
      <c r="AU344" s="169">
        <f>+IF(CQ339="G",CU344,0)</f>
        <v>0</v>
      </c>
      <c r="AV344" s="173"/>
      <c r="AX344" s="228"/>
      <c r="AY344" s="229"/>
      <c r="AZ344" s="229"/>
      <c r="BA344" s="229"/>
      <c r="BB344" s="229"/>
      <c r="BC344" s="230"/>
      <c r="BE344" s="231"/>
      <c r="BF344" s="183"/>
      <c r="BG344" s="183"/>
      <c r="BH344" s="183"/>
      <c r="BI344" s="183"/>
      <c r="BJ344" s="183"/>
      <c r="BK344" s="183"/>
      <c r="BL344" s="183"/>
      <c r="BM344" s="183"/>
      <c r="BN344" s="226"/>
      <c r="BO344" s="227"/>
      <c r="BP344" s="223"/>
      <c r="BQ344" s="225"/>
      <c r="BR344" s="225"/>
      <c r="BS344" s="168"/>
      <c r="BT344" s="261"/>
      <c r="BU344" s="168"/>
      <c r="BV344" s="166"/>
      <c r="BW344" s="183">
        <f>IF(CV339=0,0,5-CV344*0.3)</f>
        <v>0</v>
      </c>
      <c r="BX344" s="169">
        <f>+IF(AY339="G",BC344,0)</f>
        <v>0</v>
      </c>
      <c r="BY344" s="184"/>
      <c r="CA344" s="185">
        <f>+SUM(F344:O344)*F339/P338+P344*P339+Q339*SUM(Q344:W344)/W338+X339*X344+Y339*Y344+Z339*Z344</f>
        <v>0</v>
      </c>
      <c r="CB344" s="232">
        <f t="shared" si="28"/>
        <v>0</v>
      </c>
      <c r="CC344" s="187"/>
      <c r="CD344" s="188">
        <f>+SUM(AB344:AL344)*AB339/AL$2+SUM(AM344:AS344)*AM339/AS$2+AT344*AT339+AU344*AU339+AV344*AV339</f>
        <v>0</v>
      </c>
      <c r="CE344" s="233">
        <f t="shared" si="29"/>
        <v>0</v>
      </c>
      <c r="CF344" s="190"/>
      <c r="CG344" s="191">
        <f>+SUM(BE344:BO344)*BE339/BO$2+SUM(BP344:BV344)*BP339/BV$2+BW344*BW339+BX344*BX339+BY344*BY339</f>
        <v>0</v>
      </c>
      <c r="CH344" s="234">
        <f t="shared" si="30"/>
        <v>0</v>
      </c>
      <c r="CI344" s="190"/>
      <c r="CJ344" s="433">
        <f>+CA344*CA340+CD344*CD340+CG344*CG340</f>
        <v>0</v>
      </c>
      <c r="CL344" s="236"/>
      <c r="CM344" s="237"/>
      <c r="CN344" s="238"/>
      <c r="CP344" s="239"/>
      <c r="CQ344" s="240"/>
      <c r="CR344" s="240"/>
      <c r="CS344" s="240"/>
      <c r="CT344" s="241"/>
      <c r="CU344" s="242">
        <f t="shared" si="39"/>
        <v>0</v>
      </c>
      <c r="CW344" s="243"/>
      <c r="CX344" s="244">
        <f>+IF(DM344=0,0,IF(5*DM344/DM339&lt;2,2,5*DM344/DM339))</f>
        <v>0</v>
      </c>
      <c r="CY344" s="202">
        <f t="shared" si="32"/>
        <v>0</v>
      </c>
      <c r="CZ344" s="245">
        <f>+CW339*CW344+CX339*CX344+CY339*CY344</f>
        <v>0</v>
      </c>
      <c r="DA344" s="204"/>
      <c r="DB344" s="243"/>
      <c r="DC344" s="244">
        <f>+IF(DN344=0,0,IF(5*DN344/DN339&lt;2,2,5*DN344/DN339))</f>
        <v>0</v>
      </c>
      <c r="DD344" s="202">
        <f t="shared" si="33"/>
        <v>0</v>
      </c>
      <c r="DE344" s="246">
        <f>+DB339*DB344+DC339*DC344+DD339*DD344</f>
        <v>0</v>
      </c>
      <c r="DF344" s="190"/>
      <c r="DG344" s="243"/>
      <c r="DH344" s="202">
        <f t="shared" si="31"/>
        <v>0</v>
      </c>
      <c r="DI344" s="202">
        <f t="shared" si="34"/>
        <v>0</v>
      </c>
      <c r="DJ344" s="246">
        <f>+DG339*DG344+DH339*DH344+DI339*DI344</f>
        <v>0</v>
      </c>
      <c r="DK344" s="209"/>
      <c r="DL344" s="247"/>
      <c r="DM344" s="248"/>
      <c r="DN344" s="248"/>
      <c r="DO344" s="249"/>
      <c r="DR344" s="250">
        <f t="shared" si="35"/>
        <v>0</v>
      </c>
      <c r="DS344" s="397"/>
      <c r="DT344" s="397"/>
      <c r="DU344" s="398"/>
      <c r="DV344" s="391"/>
      <c r="DW344" s="253">
        <f t="shared" si="36"/>
        <v>0</v>
      </c>
      <c r="DX344" s="399"/>
      <c r="DY344" s="399"/>
      <c r="DZ344" s="400"/>
      <c r="EA344" s="391"/>
      <c r="EB344" s="401">
        <f t="shared" si="37"/>
        <v>0</v>
      </c>
      <c r="EC344" s="402"/>
      <c r="ED344" s="402"/>
      <c r="EE344" s="403"/>
    </row>
    <row r="345" spans="1:135" x14ac:dyDescent="0.3">
      <c r="A345" s="20">
        <f t="shared" si="38"/>
        <v>70705</v>
      </c>
      <c r="B345" s="21"/>
      <c r="C345" s="21"/>
      <c r="D345" s="21"/>
      <c r="E345" s="458"/>
      <c r="F345" s="262"/>
      <c r="G345" s="263"/>
      <c r="H345" s="263"/>
      <c r="I345" s="263"/>
      <c r="J345" s="263"/>
      <c r="K345" s="263"/>
      <c r="L345" s="263"/>
      <c r="M345" s="263"/>
      <c r="N345" s="263"/>
      <c r="O345" s="224"/>
      <c r="P345" s="167">
        <f>+IF(DL345=0,0,IF(5*DL345/DL342&lt;2,2,5*DL345/DL339))</f>
        <v>0</v>
      </c>
      <c r="Q345" s="223"/>
      <c r="R345" s="225"/>
      <c r="S345" s="225"/>
      <c r="T345" s="168"/>
      <c r="U345" s="168"/>
      <c r="V345" s="168"/>
      <c r="W345" s="166"/>
      <c r="X345" s="183">
        <f>IF(CL339=0,0,5-CL345*0.3)</f>
        <v>0</v>
      </c>
      <c r="Y345" s="169">
        <f>+IF(CP339="M",CU345,0)</f>
        <v>0</v>
      </c>
      <c r="Z345" s="170"/>
      <c r="AB345" s="262"/>
      <c r="AC345" s="263"/>
      <c r="AD345" s="263"/>
      <c r="AE345" s="263"/>
      <c r="AF345" s="263"/>
      <c r="AG345" s="263"/>
      <c r="AH345" s="263"/>
      <c r="AI345" s="263"/>
      <c r="AJ345" s="263"/>
      <c r="AK345" s="226"/>
      <c r="AL345" s="227"/>
      <c r="AM345" s="223">
        <f>+SUM(AX345:BC345)/BC338</f>
        <v>0</v>
      </c>
      <c r="AN345" s="225"/>
      <c r="AO345" s="225"/>
      <c r="AP345" s="168"/>
      <c r="AQ345" s="168"/>
      <c r="AR345" s="168"/>
      <c r="AS345" s="166"/>
      <c r="AT345" s="183">
        <f>IF(CM339=0,0,5-CM345*0.3)</f>
        <v>0</v>
      </c>
      <c r="AU345" s="169">
        <f>+IF(CQ339="G",CU345,0)</f>
        <v>0</v>
      </c>
      <c r="AV345" s="173"/>
      <c r="AX345" s="228"/>
      <c r="AY345" s="229"/>
      <c r="AZ345" s="229"/>
      <c r="BA345" s="229"/>
      <c r="BB345" s="229"/>
      <c r="BC345" s="230"/>
      <c r="BE345" s="265"/>
      <c r="BF345" s="263"/>
      <c r="BG345" s="263"/>
      <c r="BH345" s="263"/>
      <c r="BI345" s="263"/>
      <c r="BJ345" s="263"/>
      <c r="BK345" s="263"/>
      <c r="BL345" s="263"/>
      <c r="BM345" s="263"/>
      <c r="BN345" s="226"/>
      <c r="BO345" s="227"/>
      <c r="BP345" s="223"/>
      <c r="BQ345" s="225"/>
      <c r="BR345" s="225"/>
      <c r="BS345" s="168"/>
      <c r="BT345" s="168"/>
      <c r="BU345" s="168"/>
      <c r="BV345" s="166"/>
      <c r="BW345" s="183">
        <f>IF(CV339=0,0,5-CV345*0.3)</f>
        <v>0</v>
      </c>
      <c r="BX345" s="169">
        <f>+IF(AY339="G",BC345,0)</f>
        <v>0</v>
      </c>
      <c r="BY345" s="184"/>
      <c r="CA345" s="185">
        <f>+SUM(F345:O345)*F339/P338+P345*P339+Q339*SUM(Q345:W345)/W338+X339*X345+Y339*Y345+Z339*Z345</f>
        <v>0</v>
      </c>
      <c r="CB345" s="232">
        <f t="shared" si="28"/>
        <v>0</v>
      </c>
      <c r="CC345" s="187"/>
      <c r="CD345" s="188">
        <f>+SUM(AB345:AL345)*AB339/AL$2+SUM(AM345:AS345)*AM339/AS$2+AT345*AT339+AU345*AU339+AV345*AV339</f>
        <v>0</v>
      </c>
      <c r="CE345" s="233">
        <f t="shared" si="29"/>
        <v>0</v>
      </c>
      <c r="CF345" s="190"/>
      <c r="CG345" s="191">
        <f>+SUM(BE345:BO345)*BE339/BO$2+SUM(BP345:BV345)*BP339/BV$2+BW345*BW339+BX345*BX339+BY345*BY339</f>
        <v>0</v>
      </c>
      <c r="CH345" s="234">
        <f t="shared" si="30"/>
        <v>0</v>
      </c>
      <c r="CI345" s="190"/>
      <c r="CJ345" s="433">
        <f>+CA345*CA340+CD345*CD340+CG345*CG340</f>
        <v>0</v>
      </c>
      <c r="CL345" s="236"/>
      <c r="CM345" s="237"/>
      <c r="CN345" s="238"/>
      <c r="CP345" s="239"/>
      <c r="CQ345" s="240"/>
      <c r="CR345" s="240"/>
      <c r="CS345" s="240"/>
      <c r="CT345" s="241"/>
      <c r="CU345" s="242">
        <f t="shared" si="39"/>
        <v>0</v>
      </c>
      <c r="CW345" s="243"/>
      <c r="CX345" s="244">
        <f>+IF(DM345=0,0,IF(5*DM345/DM339&lt;2,2,5*DM345/DM339))</f>
        <v>0</v>
      </c>
      <c r="CY345" s="202">
        <f t="shared" si="32"/>
        <v>0</v>
      </c>
      <c r="CZ345" s="245">
        <f>+CW339*CW345+CX339*CX345+CY339*CY345</f>
        <v>0</v>
      </c>
      <c r="DA345" s="204"/>
      <c r="DB345" s="243"/>
      <c r="DC345" s="244">
        <f>+IF(DN345=0,0,IF(5*DN345/DN339&lt;2,2,5*DN345/DN339))</f>
        <v>0</v>
      </c>
      <c r="DD345" s="202">
        <f t="shared" si="33"/>
        <v>0</v>
      </c>
      <c r="DE345" s="246">
        <f>+DB339*DB345+DC339*DC345+DD339*DD345</f>
        <v>0</v>
      </c>
      <c r="DF345" s="190"/>
      <c r="DG345" s="243"/>
      <c r="DH345" s="202">
        <f t="shared" si="31"/>
        <v>0</v>
      </c>
      <c r="DI345" s="202">
        <f t="shared" si="34"/>
        <v>0</v>
      </c>
      <c r="DJ345" s="246">
        <f>+DG339*DG345+DH339*DH345+DI339*DI345</f>
        <v>0</v>
      </c>
      <c r="DK345" s="209"/>
      <c r="DL345" s="247"/>
      <c r="DM345" s="248"/>
      <c r="DN345" s="248"/>
      <c r="DO345" s="249"/>
      <c r="DR345" s="250">
        <f t="shared" si="35"/>
        <v>0</v>
      </c>
      <c r="DS345" s="397"/>
      <c r="DT345" s="397"/>
      <c r="DU345" s="398"/>
      <c r="DV345" s="391"/>
      <c r="DW345" s="253">
        <f t="shared" si="36"/>
        <v>0</v>
      </c>
      <c r="DX345" s="399"/>
      <c r="DY345" s="399"/>
      <c r="DZ345" s="400"/>
      <c r="EA345" s="391"/>
      <c r="EB345" s="401">
        <f t="shared" si="37"/>
        <v>0</v>
      </c>
      <c r="EC345" s="402"/>
      <c r="ED345" s="402"/>
      <c r="EE345" s="403"/>
    </row>
    <row r="346" spans="1:135" x14ac:dyDescent="0.3">
      <c r="A346" s="20">
        <f t="shared" si="38"/>
        <v>70706</v>
      </c>
      <c r="B346" s="21"/>
      <c r="C346" s="21"/>
      <c r="D346" s="21"/>
      <c r="E346" s="458"/>
      <c r="F346" s="223"/>
      <c r="G346" s="183"/>
      <c r="H346" s="183"/>
      <c r="I346" s="183"/>
      <c r="J346" s="183"/>
      <c r="K346" s="183"/>
      <c r="L346" s="183"/>
      <c r="M346" s="183"/>
      <c r="N346" s="183"/>
      <c r="O346" s="224"/>
      <c r="P346" s="167">
        <f>+IF(DL346=0,0,IF(5*DL346/DL343&lt;2,2,5*DL346/DL339))</f>
        <v>0</v>
      </c>
      <c r="Q346" s="223"/>
      <c r="R346" s="225"/>
      <c r="S346" s="225"/>
      <c r="T346" s="168"/>
      <c r="U346" s="168"/>
      <c r="V346" s="168"/>
      <c r="W346" s="166"/>
      <c r="X346" s="183">
        <f>IF(CL339=0,0,5-CL346*0.3)</f>
        <v>0</v>
      </c>
      <c r="Y346" s="169">
        <f>+IF(CP339="M",CU346,0)</f>
        <v>0</v>
      </c>
      <c r="Z346" s="170"/>
      <c r="AB346" s="223"/>
      <c r="AC346" s="183"/>
      <c r="AD346" s="183"/>
      <c r="AE346" s="183"/>
      <c r="AF346" s="183"/>
      <c r="AG346" s="183"/>
      <c r="AH346" s="183"/>
      <c r="AI346" s="183"/>
      <c r="AJ346" s="183"/>
      <c r="AK346" s="226"/>
      <c r="AL346" s="227"/>
      <c r="AM346" s="223">
        <f>+SUM(AX346:BC346)/BC338</f>
        <v>0</v>
      </c>
      <c r="AN346" s="225"/>
      <c r="AO346" s="225"/>
      <c r="AP346" s="168"/>
      <c r="AQ346" s="168"/>
      <c r="AR346" s="168"/>
      <c r="AS346" s="166"/>
      <c r="AT346" s="183">
        <f>IF(CM339=0,0,5-CM346*0.3)</f>
        <v>0</v>
      </c>
      <c r="AU346" s="169">
        <f>+IF(CQ339="G",CU346,0)</f>
        <v>0</v>
      </c>
      <c r="AV346" s="173"/>
      <c r="AX346" s="228"/>
      <c r="AY346" s="229"/>
      <c r="AZ346" s="229"/>
      <c r="BA346" s="229"/>
      <c r="BB346" s="229"/>
      <c r="BC346" s="230"/>
      <c r="BE346" s="231"/>
      <c r="BF346" s="183"/>
      <c r="BG346" s="183"/>
      <c r="BH346" s="183"/>
      <c r="BI346" s="183"/>
      <c r="BJ346" s="183"/>
      <c r="BK346" s="183"/>
      <c r="BL346" s="183"/>
      <c r="BM346" s="183"/>
      <c r="BN346" s="226"/>
      <c r="BO346" s="227"/>
      <c r="BP346" s="223"/>
      <c r="BQ346" s="225"/>
      <c r="BR346" s="225"/>
      <c r="BS346" s="168"/>
      <c r="BT346" s="168"/>
      <c r="BU346" s="168"/>
      <c r="BV346" s="166"/>
      <c r="BW346" s="183">
        <f>IF(CV339=0,0,5-CV346*0.3)</f>
        <v>0</v>
      </c>
      <c r="BX346" s="169">
        <f>+IF(AY339="G",BC346,0)</f>
        <v>0</v>
      </c>
      <c r="BY346" s="184"/>
      <c r="CA346" s="185">
        <f>+SUM(F346:O346)*F339/P338+P346*P339+Q339*SUM(Q346:W346)/W338+X339*X346+Y339*Y346+Z339*Z346</f>
        <v>0</v>
      </c>
      <c r="CB346" s="232">
        <f t="shared" si="28"/>
        <v>0</v>
      </c>
      <c r="CC346" s="187"/>
      <c r="CD346" s="188">
        <f>+SUM(AB346:AL346)*AB339/AL$2+SUM(AM346:AS346)*AM339/AS$2+AT346*AT339+AU346*AU339+AV346*AV339</f>
        <v>0</v>
      </c>
      <c r="CE346" s="233">
        <f t="shared" si="29"/>
        <v>0</v>
      </c>
      <c r="CF346" s="190"/>
      <c r="CG346" s="191">
        <f>+SUM(BE346:BO346)*BE339/BO$2+SUM(BP346:BV346)*BP339/BV$2+BW346*BW339+BX346*BX339+BY346*BY339</f>
        <v>0</v>
      </c>
      <c r="CH346" s="234">
        <f t="shared" si="30"/>
        <v>0</v>
      </c>
      <c r="CI346" s="190"/>
      <c r="CJ346" s="433">
        <f>+CA346*CA340+CD346*CD340+CG346*CG340</f>
        <v>0</v>
      </c>
      <c r="CL346" s="236"/>
      <c r="CM346" s="237"/>
      <c r="CN346" s="238"/>
      <c r="CP346" s="239"/>
      <c r="CQ346" s="240"/>
      <c r="CR346" s="240"/>
      <c r="CS346" s="240"/>
      <c r="CT346" s="241"/>
      <c r="CU346" s="242">
        <f t="shared" si="39"/>
        <v>0</v>
      </c>
      <c r="CW346" s="243"/>
      <c r="CX346" s="244">
        <f>+IF(DM346=0,0,IF(5*DM346/DM339&lt;2,2,5*DM346/DM339))</f>
        <v>0</v>
      </c>
      <c r="CY346" s="202">
        <f t="shared" si="32"/>
        <v>0</v>
      </c>
      <c r="CZ346" s="245">
        <f>+CW339*CW346+CX339*CX346+CY339*CY346</f>
        <v>0</v>
      </c>
      <c r="DA346" s="204"/>
      <c r="DB346" s="243"/>
      <c r="DC346" s="244">
        <f>+IF(DN346=0,0,IF(5*DN346/DN339&lt;2,2,5*DN346/DN339))</f>
        <v>0</v>
      </c>
      <c r="DD346" s="202">
        <f t="shared" si="33"/>
        <v>0</v>
      </c>
      <c r="DE346" s="246">
        <f>+DB339*DB346+DC339*DC346+DD339*DD346</f>
        <v>0</v>
      </c>
      <c r="DF346" s="190"/>
      <c r="DG346" s="243"/>
      <c r="DH346" s="202">
        <f t="shared" si="31"/>
        <v>0</v>
      </c>
      <c r="DI346" s="202">
        <f t="shared" si="34"/>
        <v>0</v>
      </c>
      <c r="DJ346" s="246">
        <f>+DG339*DG346+DH339*DH346+DI339*DI346</f>
        <v>0</v>
      </c>
      <c r="DK346" s="209"/>
      <c r="DL346" s="247"/>
      <c r="DM346" s="248"/>
      <c r="DN346" s="248"/>
      <c r="DO346" s="249"/>
      <c r="DR346" s="250">
        <f t="shared" si="35"/>
        <v>0</v>
      </c>
      <c r="DS346" s="397"/>
      <c r="DT346" s="397"/>
      <c r="DU346" s="398"/>
      <c r="DV346" s="391"/>
      <c r="DW346" s="253">
        <f t="shared" si="36"/>
        <v>0</v>
      </c>
      <c r="DX346" s="399"/>
      <c r="DY346" s="399"/>
      <c r="DZ346" s="400"/>
      <c r="EA346" s="391"/>
      <c r="EB346" s="401">
        <f t="shared" si="37"/>
        <v>0</v>
      </c>
      <c r="EC346" s="402"/>
      <c r="ED346" s="402"/>
      <c r="EE346" s="403"/>
    </row>
    <row r="347" spans="1:135" x14ac:dyDescent="0.3">
      <c r="A347" s="20">
        <f t="shared" si="38"/>
        <v>70707</v>
      </c>
      <c r="B347" s="21"/>
      <c r="C347" s="21"/>
      <c r="D347" s="21"/>
      <c r="E347" s="458"/>
      <c r="F347" s="266"/>
      <c r="G347" s="268"/>
      <c r="H347" s="268"/>
      <c r="I347" s="268"/>
      <c r="J347" s="268"/>
      <c r="K347" s="268"/>
      <c r="L347" s="268"/>
      <c r="M347" s="268"/>
      <c r="N347" s="268"/>
      <c r="O347" s="224"/>
      <c r="P347" s="167">
        <f>+IF(DL347=0,0,IF(5*DL347/DL344&lt;2,2,5*DL347/DL339))</f>
        <v>0</v>
      </c>
      <c r="Q347" s="266"/>
      <c r="R347" s="269"/>
      <c r="S347" s="269"/>
      <c r="T347" s="169"/>
      <c r="U347" s="169"/>
      <c r="V347" s="169"/>
      <c r="W347" s="166"/>
      <c r="X347" s="183">
        <f>IF(CL339=0,0,5-CL347*0.3)</f>
        <v>0</v>
      </c>
      <c r="Y347" s="169">
        <f>+IF(CP339="M",CU347,0)</f>
        <v>0</v>
      </c>
      <c r="Z347" s="170"/>
      <c r="AB347" s="266"/>
      <c r="AC347" s="268"/>
      <c r="AD347" s="268"/>
      <c r="AE347" s="268"/>
      <c r="AF347" s="268"/>
      <c r="AG347" s="268"/>
      <c r="AH347" s="268"/>
      <c r="AI347" s="268"/>
      <c r="AJ347" s="268"/>
      <c r="AK347" s="226"/>
      <c r="AL347" s="227"/>
      <c r="AM347" s="223">
        <f>+SUM(AX347:BC347)/BC338</f>
        <v>0</v>
      </c>
      <c r="AN347" s="269"/>
      <c r="AO347" s="269"/>
      <c r="AP347" s="169"/>
      <c r="AQ347" s="169"/>
      <c r="AR347" s="169"/>
      <c r="AS347" s="166"/>
      <c r="AT347" s="183">
        <f>IF(CM339=0,0,5-CM347*0.3)</f>
        <v>0</v>
      </c>
      <c r="AU347" s="169">
        <f>+IF(CQ339="G",CU347,0)</f>
        <v>0</v>
      </c>
      <c r="AV347" s="173"/>
      <c r="AX347" s="228"/>
      <c r="AY347" s="229"/>
      <c r="AZ347" s="229"/>
      <c r="BA347" s="229"/>
      <c r="BB347" s="229"/>
      <c r="BC347" s="230"/>
      <c r="BE347" s="270"/>
      <c r="BF347" s="268"/>
      <c r="BG347" s="268"/>
      <c r="BH347" s="268"/>
      <c r="BI347" s="268"/>
      <c r="BJ347" s="268"/>
      <c r="BK347" s="268"/>
      <c r="BL347" s="268"/>
      <c r="BM347" s="268"/>
      <c r="BN347" s="226"/>
      <c r="BO347" s="227"/>
      <c r="BP347" s="223"/>
      <c r="BQ347" s="269"/>
      <c r="BR347" s="269"/>
      <c r="BS347" s="169"/>
      <c r="BT347" s="169"/>
      <c r="BU347" s="169"/>
      <c r="BV347" s="166"/>
      <c r="BW347" s="183">
        <f>IF(CV339=0,0,5-CV347*0.3)</f>
        <v>0</v>
      </c>
      <c r="BX347" s="169">
        <f>+IF(AY339="G",BC347,0)</f>
        <v>0</v>
      </c>
      <c r="BY347" s="184"/>
      <c r="CA347" s="185">
        <f>+SUM(F347:O347)*F339/P338+P347*P339+Q339*SUM(Q347:W347)/W338+X339*X347+Y339*Y347+Z339*Z347</f>
        <v>0</v>
      </c>
      <c r="CB347" s="232">
        <f t="shared" si="28"/>
        <v>0</v>
      </c>
      <c r="CC347" s="187"/>
      <c r="CD347" s="188">
        <f>+SUM(AB347:AL347)*AB339/AL$2+SUM(AM347:AS347)*AM339/AS$2+AT347*AT339+AU347*AU339+AV347*AV339</f>
        <v>0</v>
      </c>
      <c r="CE347" s="233">
        <f t="shared" si="29"/>
        <v>0</v>
      </c>
      <c r="CF347" s="190"/>
      <c r="CG347" s="191">
        <f>+SUM(BE347:BO347)*BE339/BO$2+SUM(BP347:BV347)*BP339/BV$2+BW347*BW339+BX347*BX339+BY347*BY339</f>
        <v>0</v>
      </c>
      <c r="CH347" s="234">
        <f t="shared" si="30"/>
        <v>0</v>
      </c>
      <c r="CI347" s="190"/>
      <c r="CJ347" s="433">
        <f>+CA347*CA340+CD347*CD340+CG347*CG340</f>
        <v>0</v>
      </c>
      <c r="CL347" s="236"/>
      <c r="CM347" s="237"/>
      <c r="CN347" s="238"/>
      <c r="CP347" s="239"/>
      <c r="CQ347" s="240"/>
      <c r="CR347" s="240"/>
      <c r="CS347" s="240"/>
      <c r="CT347" s="241"/>
      <c r="CU347" s="242">
        <f t="shared" si="39"/>
        <v>0</v>
      </c>
      <c r="CW347" s="243"/>
      <c r="CX347" s="244">
        <f>+IF(DM347=0,0,IF(5*DM347/DM339&lt;2,2,5*DM347/DM339))</f>
        <v>0</v>
      </c>
      <c r="CY347" s="202">
        <f t="shared" si="32"/>
        <v>0</v>
      </c>
      <c r="CZ347" s="245">
        <f>+CW339*CW347+CX339*CX347+CY339*CY347</f>
        <v>0</v>
      </c>
      <c r="DA347" s="204"/>
      <c r="DB347" s="243"/>
      <c r="DC347" s="244">
        <f>+IF(DN347=0,0,IF(5*DN347/DN339&lt;2,2,5*DN347/DN339))</f>
        <v>0</v>
      </c>
      <c r="DD347" s="202">
        <f t="shared" si="33"/>
        <v>0</v>
      </c>
      <c r="DE347" s="246">
        <f>+DB339*DB347+DC339*DC347+DD339*DD347</f>
        <v>0</v>
      </c>
      <c r="DF347" s="190"/>
      <c r="DG347" s="243"/>
      <c r="DH347" s="202">
        <f t="shared" si="31"/>
        <v>0</v>
      </c>
      <c r="DI347" s="202">
        <f t="shared" si="34"/>
        <v>0</v>
      </c>
      <c r="DJ347" s="246">
        <f>+DG339*DG347+DH339*DH347+DI339*DI347</f>
        <v>0</v>
      </c>
      <c r="DK347" s="209"/>
      <c r="DL347" s="247"/>
      <c r="DM347" s="248"/>
      <c r="DN347" s="248"/>
      <c r="DO347" s="249"/>
      <c r="DR347" s="250">
        <f t="shared" si="35"/>
        <v>0</v>
      </c>
      <c r="DS347" s="397"/>
      <c r="DT347" s="397"/>
      <c r="DU347" s="398"/>
      <c r="DV347" s="391"/>
      <c r="DW347" s="253">
        <f t="shared" si="36"/>
        <v>0</v>
      </c>
      <c r="DX347" s="399"/>
      <c r="DY347" s="399"/>
      <c r="DZ347" s="400"/>
      <c r="EA347" s="391"/>
      <c r="EB347" s="401">
        <f t="shared" si="37"/>
        <v>0</v>
      </c>
      <c r="EC347" s="402"/>
      <c r="ED347" s="402"/>
      <c r="EE347" s="403"/>
    </row>
    <row r="348" spans="1:135" x14ac:dyDescent="0.3">
      <c r="A348" s="20">
        <f t="shared" si="38"/>
        <v>70708</v>
      </c>
      <c r="B348" s="21"/>
      <c r="C348" s="21"/>
      <c r="D348" s="21"/>
      <c r="E348" s="458"/>
      <c r="F348" s="266"/>
      <c r="G348" s="268"/>
      <c r="H348" s="268"/>
      <c r="I348" s="268"/>
      <c r="J348" s="268"/>
      <c r="K348" s="268"/>
      <c r="L348" s="268"/>
      <c r="M348" s="268"/>
      <c r="N348" s="268"/>
      <c r="O348" s="224"/>
      <c r="P348" s="167">
        <f>+IF(DL348=0,0,IF(5*DL348/DL345&lt;2,2,5*DL348/DL339))</f>
        <v>0</v>
      </c>
      <c r="Q348" s="266"/>
      <c r="R348" s="269"/>
      <c r="S348" s="269"/>
      <c r="T348" s="169"/>
      <c r="U348" s="169"/>
      <c r="V348" s="169"/>
      <c r="W348" s="166"/>
      <c r="X348" s="183">
        <f>IF(CL339=0,0,5-CL348*0.3)</f>
        <v>0</v>
      </c>
      <c r="Y348" s="169">
        <f>+IF(CP339="M",CU348,0)</f>
        <v>0</v>
      </c>
      <c r="Z348" s="170"/>
      <c r="AB348" s="266"/>
      <c r="AC348" s="268"/>
      <c r="AD348" s="268"/>
      <c r="AE348" s="268"/>
      <c r="AF348" s="268"/>
      <c r="AG348" s="268"/>
      <c r="AH348" s="268"/>
      <c r="AI348" s="268"/>
      <c r="AJ348" s="268"/>
      <c r="AK348" s="226"/>
      <c r="AL348" s="227"/>
      <c r="AM348" s="223">
        <f>+SUM(AX348:BC348)/BC338</f>
        <v>0</v>
      </c>
      <c r="AN348" s="269"/>
      <c r="AO348" s="269"/>
      <c r="AP348" s="169"/>
      <c r="AQ348" s="169"/>
      <c r="AR348" s="169"/>
      <c r="AS348" s="166"/>
      <c r="AT348" s="183">
        <f>IF(CM339=0,0,5-CM348*0.3)</f>
        <v>0</v>
      </c>
      <c r="AU348" s="169">
        <f>+IF(CQ339="G",CU348,0)</f>
        <v>0</v>
      </c>
      <c r="AV348" s="173"/>
      <c r="AX348" s="228"/>
      <c r="AY348" s="229"/>
      <c r="AZ348" s="229"/>
      <c r="BA348" s="229"/>
      <c r="BB348" s="229"/>
      <c r="BC348" s="230"/>
      <c r="BE348" s="270"/>
      <c r="BF348" s="268"/>
      <c r="BG348" s="268"/>
      <c r="BH348" s="268"/>
      <c r="BI348" s="268"/>
      <c r="BJ348" s="268"/>
      <c r="BK348" s="268"/>
      <c r="BL348" s="268"/>
      <c r="BM348" s="268"/>
      <c r="BN348" s="226"/>
      <c r="BO348" s="227"/>
      <c r="BP348" s="223"/>
      <c r="BQ348" s="269"/>
      <c r="BR348" s="269"/>
      <c r="BS348" s="169"/>
      <c r="BT348" s="169"/>
      <c r="BU348" s="169"/>
      <c r="BV348" s="166"/>
      <c r="BW348" s="183">
        <f>IF(CV339=0,0,5-CV348*0.3)</f>
        <v>0</v>
      </c>
      <c r="BX348" s="169">
        <f>+IF(AY339="G",BC348,0)</f>
        <v>0</v>
      </c>
      <c r="BY348" s="184"/>
      <c r="CA348" s="185">
        <f>+SUM(F348:O348)*F339/P338+P348*P339+Q339*SUM(Q348:W348)/W338+X339*X348+Y339*Y348+Z339*Z348</f>
        <v>0</v>
      </c>
      <c r="CB348" s="232">
        <f t="shared" si="28"/>
        <v>0</v>
      </c>
      <c r="CC348" s="187"/>
      <c r="CD348" s="188">
        <f>+SUM(AB348:AL348)*AB339/AL$2+SUM(AM348:AS348)*AM339/AS$2+AT348*AT339+AU348*AU339+AV348*AV339</f>
        <v>0</v>
      </c>
      <c r="CE348" s="233">
        <f t="shared" si="29"/>
        <v>0</v>
      </c>
      <c r="CF348" s="190"/>
      <c r="CG348" s="191">
        <f>+SUM(BE348:BO348)*BE339/BO$2+SUM(BP348:BV348)*BP339/BV$2+BW348*BW339+BX348*BX339+BY348*BY339</f>
        <v>0</v>
      </c>
      <c r="CH348" s="234">
        <f t="shared" si="30"/>
        <v>0</v>
      </c>
      <c r="CI348" s="190"/>
      <c r="CJ348" s="433">
        <f>+CA348*CA340+CD348*CD340+CG348*CG340</f>
        <v>0</v>
      </c>
      <c r="CL348" s="236"/>
      <c r="CM348" s="237"/>
      <c r="CN348" s="238"/>
      <c r="CP348" s="239"/>
      <c r="CQ348" s="240"/>
      <c r="CR348" s="240"/>
      <c r="CS348" s="240"/>
      <c r="CT348" s="241"/>
      <c r="CU348" s="242">
        <f t="shared" si="39"/>
        <v>0</v>
      </c>
      <c r="CW348" s="243"/>
      <c r="CX348" s="244">
        <f>+IF(DM348=0,0,IF(5*DM348/DM339&lt;2,2,5*DM348/DM339))</f>
        <v>0</v>
      </c>
      <c r="CY348" s="202">
        <f t="shared" si="32"/>
        <v>0</v>
      </c>
      <c r="CZ348" s="245">
        <f>+CW339*CW348+CX339*CX348+CY339*CY348</f>
        <v>0</v>
      </c>
      <c r="DA348" s="204"/>
      <c r="DB348" s="243"/>
      <c r="DC348" s="244">
        <f>+IF(DN348=0,0,IF(5*DN348/DN339&lt;2,2,5*DN348/DN339))</f>
        <v>0</v>
      </c>
      <c r="DD348" s="202">
        <f t="shared" si="33"/>
        <v>0</v>
      </c>
      <c r="DE348" s="246">
        <f>+DB339*DB348+DC339*DC348+DD339*DD348</f>
        <v>0</v>
      </c>
      <c r="DF348" s="190"/>
      <c r="DG348" s="243"/>
      <c r="DH348" s="202">
        <f t="shared" si="31"/>
        <v>0</v>
      </c>
      <c r="DI348" s="202">
        <f t="shared" si="34"/>
        <v>0</v>
      </c>
      <c r="DJ348" s="246">
        <f>+DG339*DG348+DH339*DH348+DI339*DI348</f>
        <v>0</v>
      </c>
      <c r="DK348" s="209"/>
      <c r="DL348" s="247"/>
      <c r="DM348" s="248"/>
      <c r="DN348" s="248"/>
      <c r="DO348" s="249"/>
      <c r="DR348" s="250">
        <f t="shared" si="35"/>
        <v>0</v>
      </c>
      <c r="DS348" s="397"/>
      <c r="DT348" s="397"/>
      <c r="DU348" s="398"/>
      <c r="DV348" s="391"/>
      <c r="DW348" s="253">
        <f t="shared" si="36"/>
        <v>0</v>
      </c>
      <c r="DX348" s="399"/>
      <c r="DY348" s="399"/>
      <c r="DZ348" s="400"/>
      <c r="EA348" s="391"/>
      <c r="EB348" s="401">
        <f t="shared" si="37"/>
        <v>0</v>
      </c>
      <c r="EC348" s="402"/>
      <c r="ED348" s="402"/>
      <c r="EE348" s="403"/>
    </row>
    <row r="349" spans="1:135" x14ac:dyDescent="0.3">
      <c r="A349" s="20">
        <f t="shared" si="38"/>
        <v>70709</v>
      </c>
      <c r="B349" s="21"/>
      <c r="C349" s="21"/>
      <c r="D349" s="21"/>
      <c r="E349" s="458"/>
      <c r="F349" s="223"/>
      <c r="G349" s="183"/>
      <c r="H349" s="183"/>
      <c r="I349" s="183"/>
      <c r="J349" s="183"/>
      <c r="K349" s="183"/>
      <c r="L349" s="183"/>
      <c r="M349" s="183"/>
      <c r="N349" s="183"/>
      <c r="O349" s="224"/>
      <c r="P349" s="167">
        <f>+IF(DL349=0,0,IF(5*DL349/DL346&lt;2,2,5*DL349/DL339))</f>
        <v>0</v>
      </c>
      <c r="Q349" s="223"/>
      <c r="R349" s="225"/>
      <c r="S349" s="225"/>
      <c r="T349" s="168"/>
      <c r="U349" s="168"/>
      <c r="V349" s="168"/>
      <c r="W349" s="166"/>
      <c r="X349" s="183">
        <f>IF(CL339=0,0,5-CL349*0.3)</f>
        <v>0</v>
      </c>
      <c r="Y349" s="169">
        <f>+IF(CP339="M",CU349,0)</f>
        <v>0</v>
      </c>
      <c r="Z349" s="170"/>
      <c r="AB349" s="223"/>
      <c r="AC349" s="183"/>
      <c r="AD349" s="183"/>
      <c r="AE349" s="183"/>
      <c r="AF349" s="183"/>
      <c r="AG349" s="183"/>
      <c r="AH349" s="183"/>
      <c r="AI349" s="183"/>
      <c r="AJ349" s="183"/>
      <c r="AK349" s="226"/>
      <c r="AL349" s="227"/>
      <c r="AM349" s="223">
        <f>+SUM(AX349:BC349)/BC338</f>
        <v>0</v>
      </c>
      <c r="AN349" s="225"/>
      <c r="AO349" s="225"/>
      <c r="AP349" s="168"/>
      <c r="AQ349" s="168"/>
      <c r="AR349" s="168"/>
      <c r="AS349" s="166"/>
      <c r="AT349" s="183">
        <f>IF(CM339=0,0,5-CM349*0.3)</f>
        <v>0</v>
      </c>
      <c r="AU349" s="169">
        <f>+IF(CQ339="G",CU349,0)</f>
        <v>0</v>
      </c>
      <c r="AV349" s="173"/>
      <c r="AX349" s="228"/>
      <c r="AY349" s="229"/>
      <c r="AZ349" s="229"/>
      <c r="BA349" s="229"/>
      <c r="BB349" s="229"/>
      <c r="BC349" s="230"/>
      <c r="BE349" s="231"/>
      <c r="BF349" s="183"/>
      <c r="BG349" s="183"/>
      <c r="BH349" s="183"/>
      <c r="BI349" s="183"/>
      <c r="BJ349" s="183"/>
      <c r="BK349" s="183"/>
      <c r="BL349" s="183"/>
      <c r="BM349" s="183"/>
      <c r="BN349" s="226"/>
      <c r="BO349" s="227"/>
      <c r="BP349" s="223"/>
      <c r="BQ349" s="225"/>
      <c r="BR349" s="225"/>
      <c r="BS349" s="168"/>
      <c r="BT349" s="168"/>
      <c r="BU349" s="168"/>
      <c r="BV349" s="166"/>
      <c r="BW349" s="183">
        <f>IF(CV339=0,0,5-CV349*0.3)</f>
        <v>0</v>
      </c>
      <c r="BX349" s="169">
        <f>+IF(AY339="G",BC349,0)</f>
        <v>0</v>
      </c>
      <c r="BY349" s="184"/>
      <c r="CA349" s="185">
        <f>+SUM(F349:O349)*F339/P338+P349*P339+Q339*SUM(Q349:W349)/W338+X339*X349+Y339*Y349+Z339*Z349</f>
        <v>0</v>
      </c>
      <c r="CB349" s="232">
        <f t="shared" si="28"/>
        <v>0</v>
      </c>
      <c r="CC349" s="187"/>
      <c r="CD349" s="188">
        <f>+SUM(AB349:AL349)*AB339/AL$2+SUM(AM349:AS349)*AM339/AS$2+AT349*AT339+AU349*AU339+AV349*AV339</f>
        <v>0</v>
      </c>
      <c r="CE349" s="233">
        <f t="shared" si="29"/>
        <v>0</v>
      </c>
      <c r="CF349" s="190"/>
      <c r="CG349" s="191">
        <f>+SUM(BE349:BO349)*BE339/BO$2+SUM(BP349:BV349)*BP339/BV$2+BW349*BW339+BX349*BX339+BY349*BY339</f>
        <v>0</v>
      </c>
      <c r="CH349" s="234">
        <f t="shared" si="30"/>
        <v>0</v>
      </c>
      <c r="CI349" s="190"/>
      <c r="CJ349" s="433">
        <f>+CA349*CA340+CD349*CD340+CG349*CG340</f>
        <v>0</v>
      </c>
      <c r="CL349" s="236"/>
      <c r="CM349" s="237"/>
      <c r="CN349" s="238"/>
      <c r="CP349" s="239"/>
      <c r="CQ349" s="240"/>
      <c r="CR349" s="240"/>
      <c r="CS349" s="240"/>
      <c r="CT349" s="241"/>
      <c r="CU349" s="242">
        <f t="shared" si="39"/>
        <v>0</v>
      </c>
      <c r="CW349" s="243"/>
      <c r="CX349" s="244">
        <f>+IF(DM349=0,0,IF(5*DM349/DM339&lt;2,2,5*DM349/DM339))</f>
        <v>0</v>
      </c>
      <c r="CY349" s="202">
        <f t="shared" si="32"/>
        <v>0</v>
      </c>
      <c r="CZ349" s="245">
        <f>+CW339*CW349+CX339*CX349+CY339*CY349</f>
        <v>0</v>
      </c>
      <c r="DA349" s="204"/>
      <c r="DB349" s="243"/>
      <c r="DC349" s="244">
        <f>+IF(DN349=0,0,IF(5*DN349/DN339&lt;2,2,5*DN349/DN339))</f>
        <v>0</v>
      </c>
      <c r="DD349" s="202">
        <f t="shared" si="33"/>
        <v>0</v>
      </c>
      <c r="DE349" s="246">
        <f>+DB339*DB349+DC339*DC349+DD339*DD349</f>
        <v>0</v>
      </c>
      <c r="DF349" s="190"/>
      <c r="DG349" s="243"/>
      <c r="DH349" s="202">
        <f t="shared" si="31"/>
        <v>0</v>
      </c>
      <c r="DI349" s="202">
        <f t="shared" si="34"/>
        <v>0</v>
      </c>
      <c r="DJ349" s="246">
        <f>+DG339*DG349+DH339*DH349+DI339*DI349</f>
        <v>0</v>
      </c>
      <c r="DK349" s="209"/>
      <c r="DL349" s="247"/>
      <c r="DM349" s="248"/>
      <c r="DN349" s="248"/>
      <c r="DO349" s="249"/>
      <c r="DR349" s="250">
        <f t="shared" si="35"/>
        <v>0</v>
      </c>
      <c r="DS349" s="397"/>
      <c r="DT349" s="397"/>
      <c r="DU349" s="398"/>
      <c r="DV349" s="391"/>
      <c r="DW349" s="253">
        <f t="shared" si="36"/>
        <v>0</v>
      </c>
      <c r="DX349" s="399"/>
      <c r="DY349" s="399"/>
      <c r="DZ349" s="400"/>
      <c r="EA349" s="391"/>
      <c r="EB349" s="401">
        <f t="shared" si="37"/>
        <v>0</v>
      </c>
      <c r="EC349" s="402"/>
      <c r="ED349" s="402"/>
      <c r="EE349" s="403"/>
    </row>
    <row r="350" spans="1:135" x14ac:dyDescent="0.3">
      <c r="A350" s="20">
        <f t="shared" si="38"/>
        <v>70710</v>
      </c>
      <c r="B350" s="21"/>
      <c r="C350" s="21"/>
      <c r="D350" s="21"/>
      <c r="E350" s="458"/>
      <c r="F350" s="223"/>
      <c r="G350" s="183"/>
      <c r="H350" s="183"/>
      <c r="I350" s="183"/>
      <c r="J350" s="183"/>
      <c r="K350" s="183"/>
      <c r="L350" s="183"/>
      <c r="M350" s="183"/>
      <c r="N350" s="183"/>
      <c r="O350" s="224"/>
      <c r="P350" s="167">
        <f>+IF(DL350=0,0,IF(5*DL350/DL347&lt;2,2,5*DL350/DL339))</f>
        <v>0</v>
      </c>
      <c r="Q350" s="223"/>
      <c r="R350" s="225"/>
      <c r="S350" s="225"/>
      <c r="T350" s="168"/>
      <c r="U350" s="168"/>
      <c r="V350" s="168"/>
      <c r="W350" s="166"/>
      <c r="X350" s="183">
        <f>IF(CL339=0,0,5-CL350*0.3)</f>
        <v>0</v>
      </c>
      <c r="Y350" s="169">
        <f>+IF(CP339="M",CU350,0)</f>
        <v>0</v>
      </c>
      <c r="Z350" s="170"/>
      <c r="AB350" s="223"/>
      <c r="AC350" s="183"/>
      <c r="AD350" s="183"/>
      <c r="AE350" s="183"/>
      <c r="AF350" s="183"/>
      <c r="AG350" s="183"/>
      <c r="AH350" s="183"/>
      <c r="AI350" s="183"/>
      <c r="AJ350" s="183"/>
      <c r="AK350" s="226"/>
      <c r="AL350" s="227"/>
      <c r="AM350" s="223">
        <f>+SUM(AX350:BC350)/BC338</f>
        <v>0</v>
      </c>
      <c r="AN350" s="225"/>
      <c r="AO350" s="225"/>
      <c r="AP350" s="168"/>
      <c r="AQ350" s="168"/>
      <c r="AR350" s="168"/>
      <c r="AS350" s="166"/>
      <c r="AT350" s="183">
        <f>IF(CM339=0,0,5-CM350*0.3)</f>
        <v>0</v>
      </c>
      <c r="AU350" s="169">
        <f>+IF(CQ339="G",CU350,0)</f>
        <v>0</v>
      </c>
      <c r="AV350" s="173"/>
      <c r="AX350" s="228"/>
      <c r="AY350" s="229"/>
      <c r="AZ350" s="229"/>
      <c r="BA350" s="229"/>
      <c r="BB350" s="229"/>
      <c r="BC350" s="230"/>
      <c r="BE350" s="231"/>
      <c r="BF350" s="183"/>
      <c r="BG350" s="183"/>
      <c r="BH350" s="183"/>
      <c r="BI350" s="183"/>
      <c r="BJ350" s="183"/>
      <c r="BK350" s="183"/>
      <c r="BL350" s="183"/>
      <c r="BM350" s="183"/>
      <c r="BN350" s="226"/>
      <c r="BO350" s="227"/>
      <c r="BP350" s="223"/>
      <c r="BQ350" s="225"/>
      <c r="BR350" s="225"/>
      <c r="BS350" s="168"/>
      <c r="BT350" s="168"/>
      <c r="BU350" s="168"/>
      <c r="BV350" s="166"/>
      <c r="BW350" s="183">
        <f>IF(CV339=0,0,5-CV350*0.3)</f>
        <v>0</v>
      </c>
      <c r="BX350" s="169">
        <f>+IF(AY339="G",BC350,0)</f>
        <v>0</v>
      </c>
      <c r="BY350" s="184"/>
      <c r="CA350" s="185">
        <f>+SUM(F350:O350)*F339/P338+P350*P339+Q339*SUM(Q350:W350)/W338+X339*X350+Y339*Y350+Z339*Z350</f>
        <v>0</v>
      </c>
      <c r="CB350" s="232">
        <f t="shared" si="28"/>
        <v>0</v>
      </c>
      <c r="CC350" s="187"/>
      <c r="CD350" s="188">
        <f>+SUM(AB350:AL350)*AB339/AL$2+SUM(AM350:AS350)*AM339/AS$2+AT350*AT339+AU350*AU339+AV350*AV339</f>
        <v>0</v>
      </c>
      <c r="CE350" s="233">
        <f t="shared" si="29"/>
        <v>0</v>
      </c>
      <c r="CF350" s="190"/>
      <c r="CG350" s="191">
        <f>+SUM(BE350:BO350)*BE339/BO$2+SUM(BP350:BV350)*BP339/BV$2+BW350*BW339+BX350*BX339+BY350*BY339</f>
        <v>0</v>
      </c>
      <c r="CH350" s="234">
        <f t="shared" si="30"/>
        <v>0</v>
      </c>
      <c r="CI350" s="190"/>
      <c r="CJ350" s="433">
        <f>+CA350*CA340+CD350*CD340+CG350*CG340</f>
        <v>0</v>
      </c>
      <c r="CL350" s="236"/>
      <c r="CM350" s="237"/>
      <c r="CN350" s="238"/>
      <c r="CP350" s="434"/>
      <c r="CQ350" s="435"/>
      <c r="CR350" s="435"/>
      <c r="CS350" s="435"/>
      <c r="CT350" s="436"/>
      <c r="CU350" s="242">
        <f t="shared" si="39"/>
        <v>0</v>
      </c>
      <c r="CW350" s="243"/>
      <c r="CX350" s="244">
        <f>+IF(DM350=0,0,IF(5*DM350/DM339&lt;2,2,5*DM350/DM339))</f>
        <v>0</v>
      </c>
      <c r="CY350" s="202">
        <f t="shared" si="32"/>
        <v>0</v>
      </c>
      <c r="CZ350" s="245">
        <f>+CW339*CW350+CX339*CX350+CY339*CY350</f>
        <v>0</v>
      </c>
      <c r="DA350" s="204"/>
      <c r="DB350" s="243"/>
      <c r="DC350" s="244">
        <f>+IF(DN350=0,0,IF(5*DN350/DN339&lt;2,2,5*DN350/DN339))</f>
        <v>0</v>
      </c>
      <c r="DD350" s="202">
        <f t="shared" si="33"/>
        <v>0</v>
      </c>
      <c r="DE350" s="246">
        <f>+DB339*DB350+DC339*DC350+DD339*DD350</f>
        <v>0</v>
      </c>
      <c r="DF350" s="190"/>
      <c r="DG350" s="243"/>
      <c r="DH350" s="202">
        <f t="shared" si="31"/>
        <v>0</v>
      </c>
      <c r="DI350" s="202">
        <f t="shared" si="34"/>
        <v>0</v>
      </c>
      <c r="DJ350" s="246">
        <f>+DG339*DG350+DH339*DH350+DI339*DI350</f>
        <v>0</v>
      </c>
      <c r="DK350" s="209"/>
      <c r="DL350" s="247"/>
      <c r="DM350" s="248"/>
      <c r="DN350" s="248"/>
      <c r="DO350" s="249"/>
      <c r="DR350" s="250">
        <f t="shared" si="35"/>
        <v>0</v>
      </c>
      <c r="DS350" s="397"/>
      <c r="DT350" s="397"/>
      <c r="DU350" s="398"/>
      <c r="DV350" s="391"/>
      <c r="DW350" s="253">
        <f t="shared" si="36"/>
        <v>0</v>
      </c>
      <c r="DX350" s="399"/>
      <c r="DY350" s="399"/>
      <c r="DZ350" s="400"/>
      <c r="EA350" s="391"/>
      <c r="EB350" s="401">
        <f t="shared" si="37"/>
        <v>0</v>
      </c>
      <c r="EC350" s="402"/>
      <c r="ED350" s="402"/>
      <c r="EE350" s="403"/>
    </row>
    <row r="351" spans="1:135" x14ac:dyDescent="0.3">
      <c r="A351" s="20">
        <f t="shared" si="38"/>
        <v>70711</v>
      </c>
      <c r="B351" s="21"/>
      <c r="C351" s="21"/>
      <c r="D351" s="21"/>
      <c r="E351" s="458"/>
      <c r="F351" s="266"/>
      <c r="G351" s="268"/>
      <c r="H351" s="268"/>
      <c r="I351" s="268"/>
      <c r="J351" s="268"/>
      <c r="K351" s="268"/>
      <c r="L351" s="268"/>
      <c r="M351" s="268"/>
      <c r="N351" s="268"/>
      <c r="O351" s="224"/>
      <c r="P351" s="167">
        <f>+IF(DL351=0,0,IF(5*DL351/DL348&lt;2,2,5*DL351/DL339))</f>
        <v>0</v>
      </c>
      <c r="Q351" s="266"/>
      <c r="R351" s="269"/>
      <c r="S351" s="269"/>
      <c r="T351" s="169"/>
      <c r="U351" s="169"/>
      <c r="V351" s="169"/>
      <c r="W351" s="166"/>
      <c r="X351" s="183">
        <f>IF(CL339=0,0,5-CL351*0.3)</f>
        <v>0</v>
      </c>
      <c r="Y351" s="169">
        <f>+IF(CP339="M",CU351,0)</f>
        <v>0</v>
      </c>
      <c r="Z351" s="170"/>
      <c r="AB351" s="266"/>
      <c r="AC351" s="268"/>
      <c r="AD351" s="268"/>
      <c r="AE351" s="268"/>
      <c r="AF351" s="268"/>
      <c r="AG351" s="268"/>
      <c r="AH351" s="268"/>
      <c r="AI351" s="268"/>
      <c r="AJ351" s="268"/>
      <c r="AK351" s="226"/>
      <c r="AL351" s="227"/>
      <c r="AM351" s="223">
        <f>+SUM(AX351:BC351)/BC338</f>
        <v>0</v>
      </c>
      <c r="AN351" s="269"/>
      <c r="AO351" s="269"/>
      <c r="AP351" s="169"/>
      <c r="AQ351" s="169"/>
      <c r="AR351" s="169"/>
      <c r="AS351" s="166"/>
      <c r="AT351" s="183">
        <f>IF(CM339=0,0,5-CM351*0.3)</f>
        <v>0</v>
      </c>
      <c r="AU351" s="169">
        <f>+IF(CQ339="G",CU351,0)</f>
        <v>0</v>
      </c>
      <c r="AV351" s="173"/>
      <c r="AX351" s="228"/>
      <c r="AY351" s="229"/>
      <c r="AZ351" s="229"/>
      <c r="BA351" s="229"/>
      <c r="BB351" s="229"/>
      <c r="BC351" s="230"/>
      <c r="BE351" s="270"/>
      <c r="BF351" s="268"/>
      <c r="BG351" s="268"/>
      <c r="BH351" s="268"/>
      <c r="BI351" s="268"/>
      <c r="BJ351" s="268"/>
      <c r="BK351" s="268"/>
      <c r="BL351" s="268"/>
      <c r="BM351" s="268"/>
      <c r="BN351" s="226"/>
      <c r="BO351" s="227"/>
      <c r="BP351" s="223"/>
      <c r="BQ351" s="269"/>
      <c r="BR351" s="269"/>
      <c r="BS351" s="169"/>
      <c r="BT351" s="169"/>
      <c r="BU351" s="169"/>
      <c r="BV351" s="166"/>
      <c r="BW351" s="183">
        <f>IF(CV339=0,0,5-CV351*0.3)</f>
        <v>0</v>
      </c>
      <c r="BX351" s="169">
        <f>+IF(AY339="G",BC351,0)</f>
        <v>0</v>
      </c>
      <c r="BY351" s="184"/>
      <c r="CA351" s="185">
        <f>+SUM(F351:O351)*F339/P338+P351*P339+Q339*SUM(Q351:W351)/W338+X339*X351+Y339*Y351+Z339*Z351</f>
        <v>0</v>
      </c>
      <c r="CB351" s="232">
        <f t="shared" si="28"/>
        <v>0</v>
      </c>
      <c r="CC351" s="187"/>
      <c r="CD351" s="188">
        <f>+SUM(AB351:AL351)*AB339/AL$2+SUM(AM351:AS351)*AM339/AS$2+AT351*AT339+AU351*AU339+AV351*AV339</f>
        <v>0</v>
      </c>
      <c r="CE351" s="233">
        <f t="shared" si="29"/>
        <v>0</v>
      </c>
      <c r="CF351" s="190"/>
      <c r="CG351" s="191">
        <f>+SUM(BE351:BO351)*BE339/BO$2+SUM(BP351:BV351)*BP339/BV$2+BW351*BW339+BX351*BX339+BY351*BY339</f>
        <v>0</v>
      </c>
      <c r="CH351" s="234">
        <f t="shared" si="30"/>
        <v>0</v>
      </c>
      <c r="CI351" s="190"/>
      <c r="CJ351" s="433">
        <f>+CA351*CA340+CD351*CD340+CG351*CG340</f>
        <v>0</v>
      </c>
      <c r="CL351" s="236"/>
      <c r="CM351" s="237"/>
      <c r="CN351" s="238"/>
      <c r="CP351" s="434"/>
      <c r="CQ351" s="435"/>
      <c r="CR351" s="435"/>
      <c r="CS351" s="435"/>
      <c r="CT351" s="436"/>
      <c r="CU351" s="242">
        <f t="shared" si="39"/>
        <v>0</v>
      </c>
      <c r="CW351" s="243"/>
      <c r="CX351" s="244">
        <f>+IF(DM351=0,0,IF(5*DM351/DM339&lt;2,2,5*DM351/DM339))</f>
        <v>0</v>
      </c>
      <c r="CY351" s="202">
        <f t="shared" si="32"/>
        <v>0</v>
      </c>
      <c r="CZ351" s="245">
        <f>+CW339*CW351+CX339*CX351+CY339*CY351</f>
        <v>0</v>
      </c>
      <c r="DA351" s="204"/>
      <c r="DB351" s="243"/>
      <c r="DC351" s="244">
        <f>+IF(DN351=0,0,IF(5*DN351/DN339&lt;2,2,5*DN351/DN339))</f>
        <v>0</v>
      </c>
      <c r="DD351" s="202">
        <f t="shared" si="33"/>
        <v>0</v>
      </c>
      <c r="DE351" s="246">
        <f>+DB339*DB351+DC339*DC351+DD339*DD351</f>
        <v>0</v>
      </c>
      <c r="DF351" s="190"/>
      <c r="DG351" s="243"/>
      <c r="DH351" s="202">
        <f t="shared" si="31"/>
        <v>0</v>
      </c>
      <c r="DI351" s="202">
        <f t="shared" si="34"/>
        <v>0</v>
      </c>
      <c r="DJ351" s="246">
        <f>+DG339*DG351+DH339*DH351+DI339*DI351</f>
        <v>0</v>
      </c>
      <c r="DK351" s="209"/>
      <c r="DL351" s="247"/>
      <c r="DM351" s="248"/>
      <c r="DN351" s="248"/>
      <c r="DO351" s="249"/>
      <c r="DR351" s="250">
        <f t="shared" si="35"/>
        <v>0</v>
      </c>
      <c r="DS351" s="397"/>
      <c r="DT351" s="397"/>
      <c r="DU351" s="398"/>
      <c r="DV351" s="391"/>
      <c r="DW351" s="253">
        <f t="shared" si="36"/>
        <v>0</v>
      </c>
      <c r="DX351" s="399"/>
      <c r="DY351" s="399"/>
      <c r="DZ351" s="400"/>
      <c r="EA351" s="391"/>
      <c r="EB351" s="401">
        <f t="shared" si="37"/>
        <v>0</v>
      </c>
      <c r="EC351" s="402"/>
      <c r="ED351" s="402"/>
      <c r="EE351" s="403"/>
    </row>
    <row r="352" spans="1:135" x14ac:dyDescent="0.3">
      <c r="A352" s="20">
        <f t="shared" si="38"/>
        <v>70712</v>
      </c>
      <c r="B352" s="21"/>
      <c r="C352" s="21"/>
      <c r="D352" s="21"/>
      <c r="E352" s="458"/>
      <c r="F352" s="223"/>
      <c r="G352" s="183"/>
      <c r="H352" s="183"/>
      <c r="I352" s="183"/>
      <c r="J352" s="183"/>
      <c r="K352" s="183"/>
      <c r="L352" s="183"/>
      <c r="M352" s="183"/>
      <c r="N352" s="183"/>
      <c r="O352" s="224"/>
      <c r="P352" s="167">
        <f>+IF(DL352=0,0,IF(5*DL352/DL349&lt;2,2,5*DL352/DL339))</f>
        <v>0</v>
      </c>
      <c r="Q352" s="223"/>
      <c r="R352" s="225"/>
      <c r="S352" s="225"/>
      <c r="T352" s="168"/>
      <c r="U352" s="168"/>
      <c r="V352" s="168"/>
      <c r="W352" s="166"/>
      <c r="X352" s="183">
        <f>IF(CL339=0,0,5-CL352*0.3)</f>
        <v>0</v>
      </c>
      <c r="Y352" s="169">
        <f>+IF(CP339="M",CU352,0)</f>
        <v>0</v>
      </c>
      <c r="Z352" s="170"/>
      <c r="AB352" s="223"/>
      <c r="AC352" s="183"/>
      <c r="AD352" s="183"/>
      <c r="AE352" s="183"/>
      <c r="AF352" s="183"/>
      <c r="AG352" s="183"/>
      <c r="AH352" s="183"/>
      <c r="AI352" s="183"/>
      <c r="AJ352" s="183"/>
      <c r="AK352" s="226"/>
      <c r="AL352" s="227"/>
      <c r="AM352" s="223">
        <f>+SUM(AX352:BC352)/BC338</f>
        <v>0</v>
      </c>
      <c r="AN352" s="225"/>
      <c r="AO352" s="225"/>
      <c r="AP352" s="168"/>
      <c r="AQ352" s="168"/>
      <c r="AR352" s="168"/>
      <c r="AS352" s="166"/>
      <c r="AT352" s="183">
        <f>IF(CM339=0,0,5-CM352*0.3)</f>
        <v>0</v>
      </c>
      <c r="AU352" s="169">
        <f>+IF(CQ339="G",CU352,0)</f>
        <v>0</v>
      </c>
      <c r="AV352" s="173"/>
      <c r="AX352" s="228"/>
      <c r="AY352" s="229"/>
      <c r="AZ352" s="229"/>
      <c r="BA352" s="229"/>
      <c r="BB352" s="229"/>
      <c r="BC352" s="230"/>
      <c r="BE352" s="231"/>
      <c r="BF352" s="183"/>
      <c r="BG352" s="183"/>
      <c r="BH352" s="183"/>
      <c r="BI352" s="183"/>
      <c r="BJ352" s="183"/>
      <c r="BK352" s="183"/>
      <c r="BL352" s="183"/>
      <c r="BM352" s="183"/>
      <c r="BN352" s="226"/>
      <c r="BO352" s="227"/>
      <c r="BP352" s="223"/>
      <c r="BQ352" s="225"/>
      <c r="BR352" s="225"/>
      <c r="BS352" s="168"/>
      <c r="BT352" s="168"/>
      <c r="BU352" s="168"/>
      <c r="BV352" s="166"/>
      <c r="BW352" s="183">
        <f>IF(CV339=0,0,5-CV352*0.3)</f>
        <v>0</v>
      </c>
      <c r="BX352" s="169">
        <f>+IF(AY339="G",BC352,0)</f>
        <v>0</v>
      </c>
      <c r="BY352" s="184"/>
      <c r="CA352" s="185">
        <f>+SUM(F352:O352)*F339/P338+P352*P339+Q339*SUM(Q352:W352)/W338+X339*X352+Y339*Y352+Z339*Z352</f>
        <v>0</v>
      </c>
      <c r="CB352" s="232">
        <f t="shared" si="28"/>
        <v>0</v>
      </c>
      <c r="CC352" s="187"/>
      <c r="CD352" s="188">
        <f>+SUM(AB352:AL352)*AB339/AL$2+SUM(AM352:AS352)*AM339/AS$2+AT352*AT339+AU352*AU339+AV352*AV339</f>
        <v>0</v>
      </c>
      <c r="CE352" s="233">
        <f t="shared" si="29"/>
        <v>0</v>
      </c>
      <c r="CF352" s="190"/>
      <c r="CG352" s="191">
        <f>+SUM(BE352:BO352)*BE339/BO$2+SUM(BP352:BV352)*BP339/BV$2+BW352*BW339+BX352*BX339+BY352*BY339</f>
        <v>0</v>
      </c>
      <c r="CH352" s="234">
        <f t="shared" si="30"/>
        <v>0</v>
      </c>
      <c r="CI352" s="190"/>
      <c r="CJ352" s="433">
        <f>+CA352*CA340+CD352*CD340+CG352*CG340</f>
        <v>0</v>
      </c>
      <c r="CL352" s="236"/>
      <c r="CM352" s="237"/>
      <c r="CN352" s="238"/>
      <c r="CP352" s="239"/>
      <c r="CQ352" s="240"/>
      <c r="CR352" s="240"/>
      <c r="CS352" s="240"/>
      <c r="CT352" s="241"/>
      <c r="CU352" s="242">
        <f t="shared" si="39"/>
        <v>0</v>
      </c>
      <c r="CW352" s="243"/>
      <c r="CX352" s="244">
        <f>+IF(DM352=0,0,IF(5*DM352/DM339&lt;2,2,5*DM352/DM339))</f>
        <v>0</v>
      </c>
      <c r="CY352" s="202">
        <f t="shared" si="32"/>
        <v>0</v>
      </c>
      <c r="CZ352" s="245">
        <f>+CW339*CW352+CX339*CX352+CY339*CY352</f>
        <v>0</v>
      </c>
      <c r="DA352" s="204"/>
      <c r="DB352" s="243"/>
      <c r="DC352" s="244">
        <f>+IF(DN352=0,0,IF(5*DN352/DN339&lt;2,2,5*DN352/DN339))</f>
        <v>0</v>
      </c>
      <c r="DD352" s="202">
        <f t="shared" si="33"/>
        <v>0</v>
      </c>
      <c r="DE352" s="246">
        <f>+DB339*DB352+DC339*DC352+DD339*DD352</f>
        <v>0</v>
      </c>
      <c r="DF352" s="190"/>
      <c r="DG352" s="243"/>
      <c r="DH352" s="202">
        <f t="shared" si="31"/>
        <v>0</v>
      </c>
      <c r="DI352" s="202">
        <f t="shared" si="34"/>
        <v>0</v>
      </c>
      <c r="DJ352" s="246">
        <f>+DG339*DG352+DH339*DH352+DI339*DI352</f>
        <v>0</v>
      </c>
      <c r="DK352" s="209"/>
      <c r="DL352" s="247"/>
      <c r="DM352" s="248"/>
      <c r="DN352" s="248"/>
      <c r="DO352" s="249"/>
      <c r="DR352" s="250">
        <f t="shared" si="35"/>
        <v>0</v>
      </c>
      <c r="DS352" s="397"/>
      <c r="DT352" s="397"/>
      <c r="DU352" s="398"/>
      <c r="DV352" s="391"/>
      <c r="DW352" s="253">
        <f t="shared" si="36"/>
        <v>0</v>
      </c>
      <c r="DX352" s="399"/>
      <c r="DY352" s="399"/>
      <c r="DZ352" s="400"/>
      <c r="EA352" s="391"/>
      <c r="EB352" s="401">
        <f t="shared" si="37"/>
        <v>0</v>
      </c>
      <c r="EC352" s="402"/>
      <c r="ED352" s="402"/>
      <c r="EE352" s="403"/>
    </row>
    <row r="353" spans="1:135" x14ac:dyDescent="0.3">
      <c r="A353" s="20">
        <f t="shared" si="38"/>
        <v>70713</v>
      </c>
      <c r="B353" s="21"/>
      <c r="C353" s="21"/>
      <c r="D353" s="21"/>
      <c r="E353" s="458"/>
      <c r="F353" s="223"/>
      <c r="G353" s="183"/>
      <c r="H353" s="183"/>
      <c r="I353" s="183"/>
      <c r="J353" s="183"/>
      <c r="K353" s="183"/>
      <c r="L353" s="183"/>
      <c r="M353" s="183"/>
      <c r="N353" s="183"/>
      <c r="O353" s="224"/>
      <c r="P353" s="167">
        <f>+IF(DL353=0,0,IF(5*DL353/DL350&lt;2,2,5*DL353/DL339))</f>
        <v>0</v>
      </c>
      <c r="Q353" s="223"/>
      <c r="R353" s="225"/>
      <c r="S353" s="225"/>
      <c r="T353" s="168"/>
      <c r="U353" s="168"/>
      <c r="V353" s="168"/>
      <c r="W353" s="166"/>
      <c r="X353" s="183">
        <f>IF(CL339=0,0,5-CL353*0.3)</f>
        <v>0</v>
      </c>
      <c r="Y353" s="169">
        <f>+IF(CP339="M",CU353,0)</f>
        <v>0</v>
      </c>
      <c r="Z353" s="170"/>
      <c r="AB353" s="223"/>
      <c r="AC353" s="183"/>
      <c r="AD353" s="183"/>
      <c r="AE353" s="183"/>
      <c r="AF353" s="183"/>
      <c r="AG353" s="183"/>
      <c r="AH353" s="183"/>
      <c r="AI353" s="183"/>
      <c r="AJ353" s="183"/>
      <c r="AK353" s="226"/>
      <c r="AL353" s="227"/>
      <c r="AM353" s="223">
        <f>+SUM(AX353:BC353)/BC338</f>
        <v>0</v>
      </c>
      <c r="AN353" s="225"/>
      <c r="AO353" s="225"/>
      <c r="AP353" s="168"/>
      <c r="AQ353" s="168"/>
      <c r="AR353" s="168"/>
      <c r="AS353" s="166"/>
      <c r="AT353" s="183">
        <f>IF(CM339=0,0,5-CM353*0.3)</f>
        <v>0</v>
      </c>
      <c r="AU353" s="169">
        <f>+IF(CQ339="G",CU353,0)</f>
        <v>0</v>
      </c>
      <c r="AV353" s="173"/>
      <c r="AX353" s="228"/>
      <c r="AY353" s="229"/>
      <c r="AZ353" s="229"/>
      <c r="BA353" s="229"/>
      <c r="BB353" s="229"/>
      <c r="BC353" s="230"/>
      <c r="BE353" s="231"/>
      <c r="BF353" s="183"/>
      <c r="BG353" s="183"/>
      <c r="BH353" s="183"/>
      <c r="BI353" s="183"/>
      <c r="BJ353" s="183"/>
      <c r="BK353" s="183"/>
      <c r="BL353" s="183"/>
      <c r="BM353" s="183"/>
      <c r="BN353" s="226"/>
      <c r="BO353" s="227"/>
      <c r="BP353" s="223"/>
      <c r="BQ353" s="225"/>
      <c r="BR353" s="225"/>
      <c r="BS353" s="168"/>
      <c r="BT353" s="168"/>
      <c r="BU353" s="168"/>
      <c r="BV353" s="166"/>
      <c r="BW353" s="183">
        <f>IF(CV339=0,0,5-CV353*0.3)</f>
        <v>0</v>
      </c>
      <c r="BX353" s="169">
        <f>+IF(AY339="G",BC353,0)</f>
        <v>0</v>
      </c>
      <c r="BY353" s="184"/>
      <c r="CA353" s="185">
        <f>+SUM(F353:O353)*F339/P338+P353*P339+Q339*SUM(Q353:W353)/W338+X339*X353+Y339*Y353+Z339*Z353</f>
        <v>0</v>
      </c>
      <c r="CB353" s="232">
        <f t="shared" si="28"/>
        <v>0</v>
      </c>
      <c r="CC353" s="187"/>
      <c r="CD353" s="188">
        <f>+SUM(AB353:AL353)*AB339/AL$2+SUM(AM353:AS353)*AM339/AS$2+AT353*AT339+AU353*AU339+AV353*AV339</f>
        <v>0</v>
      </c>
      <c r="CE353" s="233">
        <f t="shared" si="29"/>
        <v>0</v>
      </c>
      <c r="CF353" s="190"/>
      <c r="CG353" s="191">
        <f>+SUM(BE353:BO353)*BE339/BO$2+SUM(BP353:BV353)*BP339/BV$2+BW353*BW339+BX353*BX339+BY353*BY339</f>
        <v>0</v>
      </c>
      <c r="CH353" s="234">
        <f t="shared" si="30"/>
        <v>0</v>
      </c>
      <c r="CI353" s="190"/>
      <c r="CJ353" s="433">
        <f>+CA353*CA340+CD353*CD340+CG353*CG340</f>
        <v>0</v>
      </c>
      <c r="CL353" s="236"/>
      <c r="CM353" s="237"/>
      <c r="CN353" s="238"/>
      <c r="CP353" s="239"/>
      <c r="CQ353" s="240"/>
      <c r="CR353" s="240"/>
      <c r="CS353" s="240"/>
      <c r="CT353" s="241"/>
      <c r="CU353" s="242">
        <f t="shared" si="39"/>
        <v>0</v>
      </c>
      <c r="CW353" s="243"/>
      <c r="CX353" s="244">
        <f>+IF(DM353=0,0,IF(5*DM353/DM339&lt;2,2,5*DM353/DM339))</f>
        <v>0</v>
      </c>
      <c r="CY353" s="202">
        <f t="shared" si="32"/>
        <v>0</v>
      </c>
      <c r="CZ353" s="245">
        <f>+CW339*CW353+CX339*CX353+CY339*CY353</f>
        <v>0</v>
      </c>
      <c r="DA353" s="204"/>
      <c r="DB353" s="243"/>
      <c r="DC353" s="244">
        <f>+IF(DN353=0,0,IF(5*DN353/DN339&lt;2,2,5*DN353/DN339))</f>
        <v>0</v>
      </c>
      <c r="DD353" s="202">
        <f t="shared" si="33"/>
        <v>0</v>
      </c>
      <c r="DE353" s="246">
        <f>+DB339*DB353+DC339*DC353+DD339*DD353</f>
        <v>0</v>
      </c>
      <c r="DF353" s="190"/>
      <c r="DG353" s="243"/>
      <c r="DH353" s="202">
        <f t="shared" si="31"/>
        <v>0</v>
      </c>
      <c r="DI353" s="202">
        <f t="shared" si="34"/>
        <v>0</v>
      </c>
      <c r="DJ353" s="246">
        <f>+DG339*DG353+DH339*DH353+DI339*DI353</f>
        <v>0</v>
      </c>
      <c r="DK353" s="209"/>
      <c r="DL353" s="247"/>
      <c r="DM353" s="248"/>
      <c r="DN353" s="248"/>
      <c r="DO353" s="249"/>
      <c r="DR353" s="250">
        <f t="shared" si="35"/>
        <v>0</v>
      </c>
      <c r="DS353" s="397"/>
      <c r="DT353" s="397"/>
      <c r="DU353" s="398"/>
      <c r="DV353" s="391"/>
      <c r="DW353" s="253">
        <f t="shared" si="36"/>
        <v>0</v>
      </c>
      <c r="DX353" s="399"/>
      <c r="DY353" s="399"/>
      <c r="DZ353" s="400"/>
      <c r="EA353" s="391"/>
      <c r="EB353" s="401">
        <f t="shared" si="37"/>
        <v>0</v>
      </c>
      <c r="EC353" s="402"/>
      <c r="ED353" s="402"/>
      <c r="EE353" s="403"/>
    </row>
    <row r="354" spans="1:135" x14ac:dyDescent="0.3">
      <c r="A354" s="20">
        <f t="shared" si="38"/>
        <v>70714</v>
      </c>
      <c r="B354" s="21"/>
      <c r="C354" s="21"/>
      <c r="D354" s="21"/>
      <c r="E354" s="458"/>
      <c r="F354" s="223"/>
      <c r="G354" s="183"/>
      <c r="H354" s="183"/>
      <c r="I354" s="183"/>
      <c r="J354" s="183"/>
      <c r="K354" s="183"/>
      <c r="L354" s="183"/>
      <c r="M354" s="183"/>
      <c r="N354" s="183"/>
      <c r="O354" s="224"/>
      <c r="P354" s="167">
        <f>+IF(DL354=0,0,IF(5*DL354/DL351&lt;2,2,5*DL354/DL339))</f>
        <v>0</v>
      </c>
      <c r="Q354" s="223"/>
      <c r="R354" s="225"/>
      <c r="S354" s="225"/>
      <c r="T354" s="168"/>
      <c r="U354" s="168"/>
      <c r="V354" s="168"/>
      <c r="W354" s="166"/>
      <c r="X354" s="183">
        <f>IF(CL339=0,0,5-CL354*0.3)</f>
        <v>0</v>
      </c>
      <c r="Y354" s="169">
        <f>+IF(CP339="M",CU354,0)</f>
        <v>0</v>
      </c>
      <c r="Z354" s="170"/>
      <c r="AB354" s="223"/>
      <c r="AC354" s="183"/>
      <c r="AD354" s="183"/>
      <c r="AE354" s="183"/>
      <c r="AF354" s="183"/>
      <c r="AG354" s="183"/>
      <c r="AH354" s="183"/>
      <c r="AI354" s="183"/>
      <c r="AJ354" s="183"/>
      <c r="AK354" s="226"/>
      <c r="AL354" s="227"/>
      <c r="AM354" s="223">
        <f>+SUM(AX354:BC354)/BC338</f>
        <v>0</v>
      </c>
      <c r="AN354" s="225"/>
      <c r="AO354" s="225"/>
      <c r="AP354" s="168"/>
      <c r="AQ354" s="168"/>
      <c r="AR354" s="168"/>
      <c r="AS354" s="166"/>
      <c r="AT354" s="183">
        <f>IF(CM339=0,0,5-CM354*0.3)</f>
        <v>0</v>
      </c>
      <c r="AU354" s="169">
        <f>+IF(CQ339="G",CU354,0)</f>
        <v>0</v>
      </c>
      <c r="AV354" s="173"/>
      <c r="AX354" s="228"/>
      <c r="AY354" s="229"/>
      <c r="AZ354" s="229"/>
      <c r="BA354" s="229"/>
      <c r="BB354" s="229"/>
      <c r="BC354" s="230"/>
      <c r="BE354" s="231"/>
      <c r="BF354" s="183"/>
      <c r="BG354" s="183"/>
      <c r="BH354" s="183"/>
      <c r="BI354" s="183"/>
      <c r="BJ354" s="183"/>
      <c r="BK354" s="183"/>
      <c r="BL354" s="183"/>
      <c r="BM354" s="183"/>
      <c r="BN354" s="226"/>
      <c r="BO354" s="227"/>
      <c r="BP354" s="223"/>
      <c r="BQ354" s="225"/>
      <c r="BR354" s="225"/>
      <c r="BS354" s="168"/>
      <c r="BT354" s="168"/>
      <c r="BU354" s="168"/>
      <c r="BV354" s="166"/>
      <c r="BW354" s="183">
        <f>IF(CV339=0,0,5-CV354*0.3)</f>
        <v>0</v>
      </c>
      <c r="BX354" s="169">
        <f>+IF(AY339="G",BC354,0)</f>
        <v>0</v>
      </c>
      <c r="BY354" s="184"/>
      <c r="CA354" s="185">
        <f>+SUM(F354:O354)*F339/P338+P354*P339+Q339*SUM(Q354:W354)/W338+X339*X354+Y339*Y354+Z339*Z354</f>
        <v>0</v>
      </c>
      <c r="CB354" s="232">
        <f t="shared" si="28"/>
        <v>0</v>
      </c>
      <c r="CC354" s="187"/>
      <c r="CD354" s="188">
        <f>+SUM(AB354:AL354)*AB339/AL$2+SUM(AM354:AS354)*AM339/AS$2+AT354*AT339+AU354*AU339+AV354*AV339</f>
        <v>0</v>
      </c>
      <c r="CE354" s="233">
        <f t="shared" si="29"/>
        <v>0</v>
      </c>
      <c r="CF354" s="190"/>
      <c r="CG354" s="191">
        <f>+SUM(BE354:BO354)*BE339/BO$2+SUM(BP354:BV354)*BP339/BV$2+BW354*BW339+BX354*BX339+BY354*BY339</f>
        <v>0</v>
      </c>
      <c r="CH354" s="234">
        <f t="shared" si="30"/>
        <v>0</v>
      </c>
      <c r="CI354" s="190"/>
      <c r="CJ354" s="433">
        <f>+CA354*CA340+CD354*CD340+CG354*CG340</f>
        <v>0</v>
      </c>
      <c r="CL354" s="236"/>
      <c r="CM354" s="237"/>
      <c r="CN354" s="238"/>
      <c r="CP354" s="239"/>
      <c r="CQ354" s="240"/>
      <c r="CR354" s="240"/>
      <c r="CS354" s="240"/>
      <c r="CT354" s="241"/>
      <c r="CU354" s="242">
        <f t="shared" si="39"/>
        <v>0</v>
      </c>
      <c r="CW354" s="243"/>
      <c r="CX354" s="244">
        <f>+IF(DM354=0,0,IF(5*DM354/DM339&lt;2,2,5*DM354/DM339))</f>
        <v>0</v>
      </c>
      <c r="CY354" s="202">
        <f t="shared" si="32"/>
        <v>0</v>
      </c>
      <c r="CZ354" s="245">
        <f>+CW339*CW354+CX339*CX354+CY339*CY354</f>
        <v>0</v>
      </c>
      <c r="DA354" s="204"/>
      <c r="DB354" s="243"/>
      <c r="DC354" s="244">
        <f>+IF(DN354=0,0,IF(5*DN354/DN339&lt;2,2,5*DN354/DN339))</f>
        <v>0</v>
      </c>
      <c r="DD354" s="202">
        <f t="shared" si="33"/>
        <v>0</v>
      </c>
      <c r="DE354" s="246">
        <f>+DB339*DB354+DC339*DC354+DD339*DD354</f>
        <v>0</v>
      </c>
      <c r="DF354" s="190"/>
      <c r="DG354" s="243"/>
      <c r="DH354" s="202">
        <f t="shared" si="31"/>
        <v>0</v>
      </c>
      <c r="DI354" s="202">
        <f t="shared" si="34"/>
        <v>0</v>
      </c>
      <c r="DJ354" s="246">
        <f>+DG339*DG354+DH339*DH354+DI339*DI354</f>
        <v>0</v>
      </c>
      <c r="DK354" s="209"/>
      <c r="DL354" s="247"/>
      <c r="DM354" s="248"/>
      <c r="DN354" s="248"/>
      <c r="DO354" s="249"/>
      <c r="DR354" s="250">
        <f t="shared" si="35"/>
        <v>0</v>
      </c>
      <c r="DS354" s="397"/>
      <c r="DT354" s="397"/>
      <c r="DU354" s="398"/>
      <c r="DV354" s="391"/>
      <c r="DW354" s="253">
        <f t="shared" si="36"/>
        <v>0</v>
      </c>
      <c r="DX354" s="399"/>
      <c r="DY354" s="399"/>
      <c r="DZ354" s="400"/>
      <c r="EA354" s="391"/>
      <c r="EB354" s="401">
        <f t="shared" si="37"/>
        <v>0</v>
      </c>
      <c r="EC354" s="402"/>
      <c r="ED354" s="402"/>
      <c r="EE354" s="403"/>
    </row>
    <row r="355" spans="1:135" x14ac:dyDescent="0.3">
      <c r="A355" s="20">
        <f t="shared" si="38"/>
        <v>70715</v>
      </c>
      <c r="B355" s="21"/>
      <c r="C355" s="21"/>
      <c r="D355" s="21"/>
      <c r="E355" s="458"/>
      <c r="F355" s="223"/>
      <c r="G355" s="183"/>
      <c r="H355" s="183"/>
      <c r="I355" s="183"/>
      <c r="J355" s="183"/>
      <c r="K355" s="183"/>
      <c r="L355" s="183"/>
      <c r="M355" s="183"/>
      <c r="N355" s="183"/>
      <c r="O355" s="224"/>
      <c r="P355" s="167">
        <f>+IF(DL355=0,0,IF(5*DL355/DL352&lt;2,2,5*DL355/DL339))</f>
        <v>0</v>
      </c>
      <c r="Q355" s="223"/>
      <c r="R355" s="225"/>
      <c r="S355" s="225"/>
      <c r="T355" s="168"/>
      <c r="U355" s="168"/>
      <c r="V355" s="168"/>
      <c r="W355" s="166"/>
      <c r="X355" s="183">
        <f>IF(CL339=0,0,5-CL355*0.3)</f>
        <v>0</v>
      </c>
      <c r="Y355" s="169">
        <f>+IF(CP339="M",CU355,0)</f>
        <v>0</v>
      </c>
      <c r="Z355" s="170"/>
      <c r="AB355" s="223"/>
      <c r="AC355" s="183"/>
      <c r="AD355" s="183"/>
      <c r="AE355" s="183"/>
      <c r="AF355" s="183"/>
      <c r="AG355" s="183"/>
      <c r="AH355" s="183"/>
      <c r="AI355" s="183"/>
      <c r="AJ355" s="183"/>
      <c r="AK355" s="226"/>
      <c r="AL355" s="227"/>
      <c r="AM355" s="223">
        <f>+SUM(AX355:BC355)/BC338</f>
        <v>0</v>
      </c>
      <c r="AN355" s="225"/>
      <c r="AO355" s="225"/>
      <c r="AP355" s="168"/>
      <c r="AQ355" s="168"/>
      <c r="AR355" s="168"/>
      <c r="AS355" s="166"/>
      <c r="AT355" s="183">
        <f>IF(CM339=0,0,5-CM355*0.3)</f>
        <v>0</v>
      </c>
      <c r="AU355" s="169">
        <f>+IF(CQ339="G",CU355,0)</f>
        <v>0</v>
      </c>
      <c r="AV355" s="173"/>
      <c r="AX355" s="228"/>
      <c r="AY355" s="229"/>
      <c r="AZ355" s="229"/>
      <c r="BA355" s="229"/>
      <c r="BB355" s="229"/>
      <c r="BC355" s="230"/>
      <c r="BE355" s="231"/>
      <c r="BF355" s="183"/>
      <c r="BG355" s="183"/>
      <c r="BH355" s="183"/>
      <c r="BI355" s="183"/>
      <c r="BJ355" s="183"/>
      <c r="BK355" s="183"/>
      <c r="BL355" s="183"/>
      <c r="BM355" s="183"/>
      <c r="BN355" s="226"/>
      <c r="BO355" s="227"/>
      <c r="BP355" s="223"/>
      <c r="BQ355" s="225"/>
      <c r="BR355" s="225"/>
      <c r="BS355" s="168"/>
      <c r="BT355" s="168"/>
      <c r="BU355" s="168"/>
      <c r="BV355" s="166"/>
      <c r="BW355" s="183">
        <f>IF(CV339=0,0,5-CV355*0.3)</f>
        <v>0</v>
      </c>
      <c r="BX355" s="169">
        <f>+IF(AY339="G",BC355,0)</f>
        <v>0</v>
      </c>
      <c r="BY355" s="184"/>
      <c r="CA355" s="185">
        <f>+SUM(F355:O355)*F339/P338+P355*P339+Q339*SUM(Q355:W355)/W338+X339*X355+Y339*Y355+Z339*Z355</f>
        <v>0</v>
      </c>
      <c r="CB355" s="232">
        <f t="shared" si="28"/>
        <v>0</v>
      </c>
      <c r="CC355" s="187"/>
      <c r="CD355" s="188">
        <f>+SUM(AB355:AL355)*AB339/AL$2+SUM(AM355:AS355)*AM339/AS$2+AT355*AT339+AU355*AU339+AV355*AV339</f>
        <v>0</v>
      </c>
      <c r="CE355" s="233">
        <f t="shared" si="29"/>
        <v>0</v>
      </c>
      <c r="CF355" s="190"/>
      <c r="CG355" s="191">
        <f>+SUM(BE355:BO355)*BE339/BO$2+SUM(BP355:BV355)*BP339/BV$2+BW355*BW339+BX355*BX339+BY355*BY339</f>
        <v>0</v>
      </c>
      <c r="CH355" s="234">
        <f t="shared" si="30"/>
        <v>0</v>
      </c>
      <c r="CI355" s="190"/>
      <c r="CJ355" s="433">
        <f>+CA355*CA340+CD355*CD340+CG355*CG340</f>
        <v>0</v>
      </c>
      <c r="CL355" s="236"/>
      <c r="CM355" s="237"/>
      <c r="CN355" s="238"/>
      <c r="CP355" s="434"/>
      <c r="CQ355" s="435"/>
      <c r="CR355" s="435"/>
      <c r="CS355" s="435"/>
      <c r="CT355" s="436"/>
      <c r="CU355" s="242">
        <f t="shared" si="39"/>
        <v>0</v>
      </c>
      <c r="CW355" s="243"/>
      <c r="CX355" s="244">
        <f>+IF(DM355=0,0,IF(5*DM355/DM339&lt;2,2,5*DM355/DM339))</f>
        <v>0</v>
      </c>
      <c r="CY355" s="202">
        <f t="shared" si="32"/>
        <v>0</v>
      </c>
      <c r="CZ355" s="245">
        <f>+CW339*CW355+CX339*CX355+CY339*CY355</f>
        <v>0</v>
      </c>
      <c r="DA355" s="204"/>
      <c r="DB355" s="243"/>
      <c r="DC355" s="244">
        <f>+IF(DN355=0,0,IF(5*DN355/DN339&lt;2,2,5*DN355/DN339))</f>
        <v>0</v>
      </c>
      <c r="DD355" s="202">
        <f t="shared" si="33"/>
        <v>0</v>
      </c>
      <c r="DE355" s="246">
        <f>+DB339*DB355+DC339*DC355+DD339*DD355</f>
        <v>0</v>
      </c>
      <c r="DF355" s="190"/>
      <c r="DG355" s="243"/>
      <c r="DH355" s="202">
        <f t="shared" si="31"/>
        <v>0</v>
      </c>
      <c r="DI355" s="202">
        <f t="shared" si="34"/>
        <v>0</v>
      </c>
      <c r="DJ355" s="246">
        <f>+DG339*DG355+DH339*DH355+DI339*DI355</f>
        <v>0</v>
      </c>
      <c r="DK355" s="209"/>
      <c r="DL355" s="247"/>
      <c r="DM355" s="248"/>
      <c r="DN355" s="248"/>
      <c r="DO355" s="249"/>
      <c r="DR355" s="250">
        <f t="shared" si="35"/>
        <v>0</v>
      </c>
      <c r="DS355" s="397"/>
      <c r="DT355" s="397"/>
      <c r="DU355" s="398"/>
      <c r="DV355" s="391"/>
      <c r="DW355" s="253">
        <f t="shared" si="36"/>
        <v>0</v>
      </c>
      <c r="DX355" s="399"/>
      <c r="DY355" s="399"/>
      <c r="DZ355" s="400"/>
      <c r="EA355" s="391"/>
      <c r="EB355" s="401">
        <f t="shared" si="37"/>
        <v>0</v>
      </c>
      <c r="EC355" s="402"/>
      <c r="ED355" s="402"/>
      <c r="EE355" s="403"/>
    </row>
    <row r="356" spans="1:135" x14ac:dyDescent="0.3">
      <c r="A356" s="20">
        <f t="shared" si="38"/>
        <v>70716</v>
      </c>
      <c r="B356" s="21"/>
      <c r="C356" s="21"/>
      <c r="D356" s="21"/>
      <c r="E356" s="458"/>
      <c r="F356" s="223"/>
      <c r="G356" s="183"/>
      <c r="H356" s="183"/>
      <c r="I356" s="183"/>
      <c r="J356" s="183"/>
      <c r="K356" s="183"/>
      <c r="L356" s="183"/>
      <c r="M356" s="183"/>
      <c r="N356" s="183"/>
      <c r="O356" s="224"/>
      <c r="P356" s="167">
        <f>+IF(DL356=0,0,IF(5*DL356/DL353&lt;2,2,5*DL356/DL339))</f>
        <v>0</v>
      </c>
      <c r="Q356" s="223"/>
      <c r="R356" s="225"/>
      <c r="S356" s="225"/>
      <c r="T356" s="168"/>
      <c r="U356" s="168"/>
      <c r="V356" s="168"/>
      <c r="W356" s="166"/>
      <c r="X356" s="183">
        <f>IF(CL339=0,0,5-CL356*0.3)</f>
        <v>0</v>
      </c>
      <c r="Y356" s="169">
        <f>+IF(CP339="M",CU356,0)</f>
        <v>0</v>
      </c>
      <c r="Z356" s="170"/>
      <c r="AB356" s="223"/>
      <c r="AC356" s="183"/>
      <c r="AD356" s="183"/>
      <c r="AE356" s="183"/>
      <c r="AF356" s="183"/>
      <c r="AG356" s="183"/>
      <c r="AH356" s="183"/>
      <c r="AI356" s="183"/>
      <c r="AJ356" s="183"/>
      <c r="AK356" s="226"/>
      <c r="AL356" s="227"/>
      <c r="AM356" s="223">
        <f>+SUM(AX356:BC356)/BC338</f>
        <v>0</v>
      </c>
      <c r="AN356" s="225"/>
      <c r="AO356" s="225"/>
      <c r="AP356" s="168"/>
      <c r="AQ356" s="168"/>
      <c r="AR356" s="168"/>
      <c r="AS356" s="166"/>
      <c r="AT356" s="183">
        <f>IF(CM339=0,0,5-CM356*0.3)</f>
        <v>0</v>
      </c>
      <c r="AU356" s="169">
        <f>+IF(CQ339="G",CU356,0)</f>
        <v>0</v>
      </c>
      <c r="AV356" s="173"/>
      <c r="AX356" s="228"/>
      <c r="AY356" s="229"/>
      <c r="AZ356" s="229"/>
      <c r="BA356" s="229"/>
      <c r="BB356" s="229"/>
      <c r="BC356" s="230"/>
      <c r="BE356" s="231"/>
      <c r="BF356" s="183"/>
      <c r="BG356" s="183"/>
      <c r="BH356" s="183"/>
      <c r="BI356" s="183"/>
      <c r="BJ356" s="183"/>
      <c r="BK356" s="183"/>
      <c r="BL356" s="183"/>
      <c r="BM356" s="183"/>
      <c r="BN356" s="226"/>
      <c r="BO356" s="227"/>
      <c r="BP356" s="223"/>
      <c r="BQ356" s="225"/>
      <c r="BR356" s="225"/>
      <c r="BS356" s="168"/>
      <c r="BT356" s="168"/>
      <c r="BU356" s="168"/>
      <c r="BV356" s="166"/>
      <c r="BW356" s="183">
        <f>IF(CV339=0,0,5-CV356*0.3)</f>
        <v>0</v>
      </c>
      <c r="BX356" s="169">
        <f>+IF(AY339="G",BC356,0)</f>
        <v>0</v>
      </c>
      <c r="BY356" s="184"/>
      <c r="CA356" s="185">
        <f>+SUM(F356:O356)*F339/P338+P356*P339+Q339*SUM(Q356:W356)/W338+X339*X356+Y339*Y356+Z339*Z356</f>
        <v>0</v>
      </c>
      <c r="CB356" s="232">
        <f t="shared" si="28"/>
        <v>0</v>
      </c>
      <c r="CC356" s="187"/>
      <c r="CD356" s="188">
        <f>+SUM(AB356:AL356)*AB339/AL$2+SUM(AM356:AS356)*AM339/AS$2+AT356*AT339+AU356*AU339+AV356*AV339</f>
        <v>0</v>
      </c>
      <c r="CE356" s="233">
        <f t="shared" si="29"/>
        <v>0</v>
      </c>
      <c r="CF356" s="190"/>
      <c r="CG356" s="191">
        <f>+SUM(BE356:BO356)*BE339/BO$2+SUM(BP356:BV356)*BP339/BV$2+BW356*BW339+BX356*BX339+BY356*BY339</f>
        <v>0</v>
      </c>
      <c r="CH356" s="234">
        <f t="shared" si="30"/>
        <v>0</v>
      </c>
      <c r="CI356" s="190"/>
      <c r="CJ356" s="433">
        <f>+CA356*CA340+CD356*CD340+CG356*CG340</f>
        <v>0</v>
      </c>
      <c r="CL356" s="236"/>
      <c r="CM356" s="237"/>
      <c r="CN356" s="238"/>
      <c r="CP356" s="239"/>
      <c r="CQ356" s="240"/>
      <c r="CR356" s="240"/>
      <c r="CS356" s="240"/>
      <c r="CT356" s="241"/>
      <c r="CU356" s="242">
        <f t="shared" si="39"/>
        <v>0</v>
      </c>
      <c r="CW356" s="243"/>
      <c r="CX356" s="244">
        <f>+IF(DM356=0,0,IF(5*DM356/DM339&lt;2,2,5*DM356/DM339))</f>
        <v>0</v>
      </c>
      <c r="CY356" s="202">
        <f t="shared" si="32"/>
        <v>0</v>
      </c>
      <c r="CZ356" s="245">
        <f>+CW339*CW356+CX339*CX356+CY339*CY356</f>
        <v>0</v>
      </c>
      <c r="DA356" s="204"/>
      <c r="DB356" s="243"/>
      <c r="DC356" s="244">
        <f>+IF(DN356=0,0,IF(5*DN356/DN339&lt;2,2,5*DN356/DN339))</f>
        <v>0</v>
      </c>
      <c r="DD356" s="202">
        <f t="shared" si="33"/>
        <v>0</v>
      </c>
      <c r="DE356" s="246">
        <f>+DB339*DB356+DC339*DC356+DD339*DD356</f>
        <v>0</v>
      </c>
      <c r="DF356" s="190"/>
      <c r="DG356" s="243"/>
      <c r="DH356" s="202">
        <f t="shared" si="31"/>
        <v>0</v>
      </c>
      <c r="DI356" s="202">
        <f t="shared" si="34"/>
        <v>0</v>
      </c>
      <c r="DJ356" s="246">
        <f>+DG339*DG356+DH339*DH356+DI339*DI356</f>
        <v>0</v>
      </c>
      <c r="DK356" s="209"/>
      <c r="DL356" s="247"/>
      <c r="DM356" s="248"/>
      <c r="DN356" s="248"/>
      <c r="DO356" s="249"/>
      <c r="DR356" s="250">
        <f t="shared" si="35"/>
        <v>0</v>
      </c>
      <c r="DS356" s="397"/>
      <c r="DT356" s="397"/>
      <c r="DU356" s="398"/>
      <c r="DV356" s="391"/>
      <c r="DW356" s="253">
        <f t="shared" si="36"/>
        <v>0</v>
      </c>
      <c r="DX356" s="399"/>
      <c r="DY356" s="399"/>
      <c r="DZ356" s="400"/>
      <c r="EA356" s="391"/>
      <c r="EB356" s="401">
        <f t="shared" si="37"/>
        <v>0</v>
      </c>
      <c r="EC356" s="402"/>
      <c r="ED356" s="402"/>
      <c r="EE356" s="403"/>
    </row>
    <row r="357" spans="1:135" x14ac:dyDescent="0.3">
      <c r="A357" s="20">
        <f t="shared" si="38"/>
        <v>70717</v>
      </c>
      <c r="B357" s="21"/>
      <c r="C357" s="21"/>
      <c r="D357" s="21"/>
      <c r="E357" s="458"/>
      <c r="F357" s="223"/>
      <c r="G357" s="183"/>
      <c r="H357" s="183"/>
      <c r="I357" s="183"/>
      <c r="J357" s="183"/>
      <c r="K357" s="183"/>
      <c r="L357" s="183"/>
      <c r="M357" s="183"/>
      <c r="N357" s="183"/>
      <c r="O357" s="224"/>
      <c r="P357" s="167">
        <f>+IF(DL357=0,0,IF(5*DL357/DL354&lt;2,2,5*DL357/DL339))</f>
        <v>0</v>
      </c>
      <c r="Q357" s="223"/>
      <c r="R357" s="225"/>
      <c r="S357" s="225"/>
      <c r="T357" s="168"/>
      <c r="U357" s="168"/>
      <c r="V357" s="168"/>
      <c r="W357" s="166"/>
      <c r="X357" s="183">
        <f>IF(CL339=0,0,5-CL357*0.3)</f>
        <v>0</v>
      </c>
      <c r="Y357" s="169">
        <f>+IF(CP339="M",CU357,0)</f>
        <v>0</v>
      </c>
      <c r="Z357" s="170"/>
      <c r="AB357" s="223"/>
      <c r="AC357" s="183"/>
      <c r="AD357" s="183"/>
      <c r="AE357" s="183"/>
      <c r="AF357" s="183"/>
      <c r="AG357" s="183"/>
      <c r="AH357" s="183"/>
      <c r="AI357" s="183"/>
      <c r="AJ357" s="183"/>
      <c r="AK357" s="226"/>
      <c r="AL357" s="227"/>
      <c r="AM357" s="223">
        <f>+SUM(AX357:BC357)/BC338</f>
        <v>0</v>
      </c>
      <c r="AN357" s="225"/>
      <c r="AO357" s="225"/>
      <c r="AP357" s="168"/>
      <c r="AQ357" s="168"/>
      <c r="AR357" s="168"/>
      <c r="AS357" s="166"/>
      <c r="AT357" s="183">
        <f>IF(CM339=0,0,5-CM357*0.3)</f>
        <v>0</v>
      </c>
      <c r="AU357" s="169">
        <f>+IF(CQ339="G",CU357,0)</f>
        <v>0</v>
      </c>
      <c r="AV357" s="173"/>
      <c r="AX357" s="228"/>
      <c r="AY357" s="229"/>
      <c r="AZ357" s="229"/>
      <c r="BA357" s="229"/>
      <c r="BB357" s="229"/>
      <c r="BC357" s="230"/>
      <c r="BE357" s="231"/>
      <c r="BF357" s="183"/>
      <c r="BG357" s="183"/>
      <c r="BH357" s="183"/>
      <c r="BI357" s="183"/>
      <c r="BJ357" s="183"/>
      <c r="BK357" s="183"/>
      <c r="BL357" s="183"/>
      <c r="BM357" s="183"/>
      <c r="BN357" s="226"/>
      <c r="BO357" s="227"/>
      <c r="BP357" s="223"/>
      <c r="BQ357" s="225"/>
      <c r="BR357" s="225"/>
      <c r="BS357" s="168"/>
      <c r="BT357" s="168"/>
      <c r="BU357" s="168"/>
      <c r="BV357" s="166"/>
      <c r="BW357" s="183">
        <f>IF(CV339=0,0,5-CV357*0.3)</f>
        <v>0</v>
      </c>
      <c r="BX357" s="169">
        <f>+IF(AY339="G",BC357,0)</f>
        <v>0</v>
      </c>
      <c r="BY357" s="184"/>
      <c r="CA357" s="185">
        <f>+SUM(F357:O357)*F339/P338+P357*P339+Q339*SUM(Q357:W357)/W338+X339*X357+Y339*Y357+Z339*Z357</f>
        <v>0</v>
      </c>
      <c r="CB357" s="232">
        <f t="shared" si="28"/>
        <v>0</v>
      </c>
      <c r="CC357" s="187"/>
      <c r="CD357" s="188">
        <f>+SUM(AB357:AL357)*AB339/AL$2+SUM(AM357:AS357)*AM339/AS$2+AT357*AT339+AU357*AU339+AV357*AV339</f>
        <v>0</v>
      </c>
      <c r="CE357" s="233">
        <f t="shared" si="29"/>
        <v>0</v>
      </c>
      <c r="CF357" s="190"/>
      <c r="CG357" s="191">
        <f>+SUM(BE357:BO357)*BE339/BO$2+SUM(BP357:BV357)*BP339/BV$2+BW357*BW339+BX357*BX339+BY357*BY339</f>
        <v>0</v>
      </c>
      <c r="CH357" s="234">
        <f t="shared" si="30"/>
        <v>0</v>
      </c>
      <c r="CI357" s="190"/>
      <c r="CJ357" s="433">
        <f>+CA357*CA340+CD357*CD340+CG357*CG340</f>
        <v>0</v>
      </c>
      <c r="CL357" s="236"/>
      <c r="CM357" s="237"/>
      <c r="CN357" s="238"/>
      <c r="CP357" s="239"/>
      <c r="CQ357" s="240"/>
      <c r="CR357" s="240"/>
      <c r="CS357" s="240"/>
      <c r="CT357" s="241"/>
      <c r="CU357" s="242">
        <f t="shared" si="39"/>
        <v>0</v>
      </c>
      <c r="CW357" s="243"/>
      <c r="CX357" s="244">
        <f>+IF(DM357=0,0,IF(5*DM357/DM339&lt;2,2,5*DM357/DM339))</f>
        <v>0</v>
      </c>
      <c r="CY357" s="202">
        <f t="shared" si="32"/>
        <v>0</v>
      </c>
      <c r="CZ357" s="245">
        <f>+CW339*CW357+CX339*CX357+CY339*CY357</f>
        <v>0</v>
      </c>
      <c r="DA357" s="204"/>
      <c r="DB357" s="243"/>
      <c r="DC357" s="244">
        <f>+IF(DN357=0,0,IF(5*DN357/DN339&lt;2,2,5*DN357/DN339))</f>
        <v>0</v>
      </c>
      <c r="DD357" s="202">
        <f t="shared" si="33"/>
        <v>0</v>
      </c>
      <c r="DE357" s="246">
        <f>+DB339*DB357+DC339*DC357+DD339*DD357</f>
        <v>0</v>
      </c>
      <c r="DF357" s="190"/>
      <c r="DG357" s="243"/>
      <c r="DH357" s="202">
        <f t="shared" si="31"/>
        <v>0</v>
      </c>
      <c r="DI357" s="202">
        <f t="shared" si="34"/>
        <v>0</v>
      </c>
      <c r="DJ357" s="246">
        <f>+DG339*DG357+DH339*DH357+DI339*DI357</f>
        <v>0</v>
      </c>
      <c r="DK357" s="209"/>
      <c r="DL357" s="247"/>
      <c r="DM357" s="248"/>
      <c r="DN357" s="248"/>
      <c r="DO357" s="249"/>
      <c r="DR357" s="250">
        <f t="shared" si="35"/>
        <v>0</v>
      </c>
      <c r="DS357" s="397"/>
      <c r="DT357" s="397"/>
      <c r="DU357" s="398"/>
      <c r="DV357" s="391"/>
      <c r="DW357" s="253">
        <f t="shared" si="36"/>
        <v>0</v>
      </c>
      <c r="DX357" s="399"/>
      <c r="DY357" s="399"/>
      <c r="DZ357" s="400"/>
      <c r="EA357" s="391"/>
      <c r="EB357" s="401">
        <f t="shared" si="37"/>
        <v>0</v>
      </c>
      <c r="EC357" s="402"/>
      <c r="ED357" s="402"/>
      <c r="EE357" s="403"/>
    </row>
    <row r="358" spans="1:135" x14ac:dyDescent="0.3">
      <c r="A358" s="20">
        <f t="shared" si="38"/>
        <v>70718</v>
      </c>
      <c r="B358" s="21"/>
      <c r="C358" s="21"/>
      <c r="D358" s="21"/>
      <c r="E358" s="458"/>
      <c r="F358" s="223"/>
      <c r="G358" s="183"/>
      <c r="H358" s="183"/>
      <c r="I358" s="183"/>
      <c r="J358" s="183"/>
      <c r="K358" s="183"/>
      <c r="L358" s="183"/>
      <c r="M358" s="183"/>
      <c r="N358" s="183"/>
      <c r="O358" s="224"/>
      <c r="P358" s="167">
        <f>+IF(DL358=0,0,IF(5*DL358/DL355&lt;2,2,5*DL358/DL339))</f>
        <v>0</v>
      </c>
      <c r="Q358" s="223"/>
      <c r="R358" s="225"/>
      <c r="S358" s="225"/>
      <c r="T358" s="168"/>
      <c r="U358" s="168"/>
      <c r="V358" s="168"/>
      <c r="W358" s="166"/>
      <c r="X358" s="183">
        <f>IF(CL339=0,0,5-CL358*0.3)</f>
        <v>0</v>
      </c>
      <c r="Y358" s="169">
        <f>+IF(CP339="M",CU358,0)</f>
        <v>0</v>
      </c>
      <c r="Z358" s="170"/>
      <c r="AB358" s="223"/>
      <c r="AC358" s="183"/>
      <c r="AD358" s="183"/>
      <c r="AE358" s="183"/>
      <c r="AF358" s="183"/>
      <c r="AG358" s="183"/>
      <c r="AH358" s="183"/>
      <c r="AI358" s="183"/>
      <c r="AJ358" s="183"/>
      <c r="AK358" s="226"/>
      <c r="AL358" s="227"/>
      <c r="AM358" s="223">
        <f>+SUM(AX358:BC358)/BC338</f>
        <v>0</v>
      </c>
      <c r="AN358" s="225"/>
      <c r="AO358" s="225"/>
      <c r="AP358" s="168"/>
      <c r="AQ358" s="168"/>
      <c r="AR358" s="168"/>
      <c r="AS358" s="166"/>
      <c r="AT358" s="183">
        <f>IF(CM339=0,0,5-CM358*0.3)</f>
        <v>0</v>
      </c>
      <c r="AU358" s="169">
        <f>+IF(CQ339="G",CU358,0)</f>
        <v>0</v>
      </c>
      <c r="AV358" s="173"/>
      <c r="AX358" s="228"/>
      <c r="AY358" s="229"/>
      <c r="AZ358" s="229"/>
      <c r="BA358" s="229"/>
      <c r="BB358" s="229"/>
      <c r="BC358" s="230"/>
      <c r="BE358" s="231"/>
      <c r="BF358" s="183"/>
      <c r="BG358" s="183"/>
      <c r="BH358" s="183"/>
      <c r="BI358" s="183"/>
      <c r="BJ358" s="183"/>
      <c r="BK358" s="183"/>
      <c r="BL358" s="183"/>
      <c r="BM358" s="183"/>
      <c r="BN358" s="226"/>
      <c r="BO358" s="227"/>
      <c r="BP358" s="223"/>
      <c r="BQ358" s="225"/>
      <c r="BR358" s="225"/>
      <c r="BS358" s="168"/>
      <c r="BT358" s="168"/>
      <c r="BU358" s="168"/>
      <c r="BV358" s="166"/>
      <c r="BW358" s="183">
        <f>IF(CV339=0,0,5-CV358*0.3)</f>
        <v>0</v>
      </c>
      <c r="BX358" s="169">
        <f>+IF(AY339="G",BC358,0)</f>
        <v>0</v>
      </c>
      <c r="BY358" s="184"/>
      <c r="CA358" s="185">
        <f>+SUM(F358:O358)*F339/P338+P358*P339+Q339*SUM(Q358:W358)/W338+X339*X358+Y339*Y358+Z339*Z358</f>
        <v>0</v>
      </c>
      <c r="CB358" s="232">
        <f t="shared" si="28"/>
        <v>0</v>
      </c>
      <c r="CC358" s="187"/>
      <c r="CD358" s="188">
        <f>+SUM(AB358:AL358)*AB339/AL$2+SUM(AM358:AS358)*AM339/AS$2+AT358*AT339+AU358*AU339+AV358*AV339</f>
        <v>0</v>
      </c>
      <c r="CE358" s="233">
        <f t="shared" si="29"/>
        <v>0</v>
      </c>
      <c r="CF358" s="190"/>
      <c r="CG358" s="191">
        <f>+SUM(BE358:BO358)*BE339/BO$2+SUM(BP358:BV358)*BP339/BV$2+BW358*BW339+BX358*BX339+BY358*BY339</f>
        <v>0</v>
      </c>
      <c r="CH358" s="234">
        <f t="shared" si="30"/>
        <v>0</v>
      </c>
      <c r="CI358" s="190"/>
      <c r="CJ358" s="433">
        <f>+CA358*CA340+CD358*CD340+CG358*CG340</f>
        <v>0</v>
      </c>
      <c r="CL358" s="236"/>
      <c r="CM358" s="237"/>
      <c r="CN358" s="238"/>
      <c r="CP358" s="239"/>
      <c r="CQ358" s="240"/>
      <c r="CR358" s="240"/>
      <c r="CS358" s="240"/>
      <c r="CT358" s="241"/>
      <c r="CU358" s="242">
        <f t="shared" si="39"/>
        <v>0</v>
      </c>
      <c r="CW358" s="243"/>
      <c r="CX358" s="244">
        <f>+IF(DM358=0,0,IF(5*DM358/DM339&lt;2,2,5*DM358/DM339))</f>
        <v>0</v>
      </c>
      <c r="CY358" s="202">
        <f t="shared" si="32"/>
        <v>0</v>
      </c>
      <c r="CZ358" s="245">
        <f>+CW339*CW358+CX339*CX358+CY339*CY358</f>
        <v>0</v>
      </c>
      <c r="DA358" s="204"/>
      <c r="DB358" s="243"/>
      <c r="DC358" s="244">
        <f>+IF(DN358=0,0,IF(5*DN358/DN339&lt;2,2,5*DN358/DN339))</f>
        <v>0</v>
      </c>
      <c r="DD358" s="202">
        <f t="shared" si="33"/>
        <v>0</v>
      </c>
      <c r="DE358" s="246">
        <f>+DB339*DB358+DC339*DC358+DD339*DD358</f>
        <v>0</v>
      </c>
      <c r="DF358" s="190"/>
      <c r="DG358" s="243"/>
      <c r="DH358" s="202">
        <f t="shared" si="31"/>
        <v>0</v>
      </c>
      <c r="DI358" s="202">
        <f t="shared" si="34"/>
        <v>0</v>
      </c>
      <c r="DJ358" s="246">
        <f>+DG339*DG358+DH339*DH358+DI339*DI358</f>
        <v>0</v>
      </c>
      <c r="DK358" s="209"/>
      <c r="DL358" s="247"/>
      <c r="DM358" s="248"/>
      <c r="DN358" s="248"/>
      <c r="DO358" s="249"/>
      <c r="DR358" s="250">
        <f t="shared" si="35"/>
        <v>0</v>
      </c>
      <c r="DS358" s="397"/>
      <c r="DT358" s="397"/>
      <c r="DU358" s="398"/>
      <c r="DV358" s="391"/>
      <c r="DW358" s="253">
        <f t="shared" si="36"/>
        <v>0</v>
      </c>
      <c r="DX358" s="399"/>
      <c r="DY358" s="399"/>
      <c r="DZ358" s="400"/>
      <c r="EA358" s="391"/>
      <c r="EB358" s="401">
        <f t="shared" si="37"/>
        <v>0</v>
      </c>
      <c r="EC358" s="402"/>
      <c r="ED358" s="402"/>
      <c r="EE358" s="403"/>
    </row>
    <row r="359" spans="1:135" x14ac:dyDescent="0.3">
      <c r="A359" s="20">
        <f t="shared" si="38"/>
        <v>70719</v>
      </c>
      <c r="B359" s="21"/>
      <c r="C359" s="21"/>
      <c r="D359" s="21"/>
      <c r="E359" s="458"/>
      <c r="F359" s="223"/>
      <c r="G359" s="183"/>
      <c r="H359" s="183"/>
      <c r="I359" s="183"/>
      <c r="J359" s="183"/>
      <c r="K359" s="183"/>
      <c r="L359" s="183"/>
      <c r="M359" s="183"/>
      <c r="N359" s="183"/>
      <c r="O359" s="224"/>
      <c r="P359" s="167">
        <f>+IF(DL359=0,0,IF(5*DL359/DL356&lt;2,2,5*DL359/DL339))</f>
        <v>0</v>
      </c>
      <c r="Q359" s="223"/>
      <c r="R359" s="225"/>
      <c r="S359" s="225"/>
      <c r="T359" s="168"/>
      <c r="U359" s="168"/>
      <c r="V359" s="168"/>
      <c r="W359" s="166"/>
      <c r="X359" s="183">
        <f>IF(CL339=0,0,5-CL359*0.3)</f>
        <v>0</v>
      </c>
      <c r="Y359" s="169">
        <f>+IF(CP339="M",CU359,0)</f>
        <v>0</v>
      </c>
      <c r="Z359" s="170"/>
      <c r="AB359" s="223"/>
      <c r="AC359" s="183"/>
      <c r="AD359" s="183"/>
      <c r="AE359" s="183"/>
      <c r="AF359" s="183"/>
      <c r="AG359" s="183"/>
      <c r="AH359" s="183"/>
      <c r="AI359" s="183"/>
      <c r="AJ359" s="183"/>
      <c r="AK359" s="226"/>
      <c r="AL359" s="227"/>
      <c r="AM359" s="223">
        <f>+SUM(AX359:BC359)/BC338</f>
        <v>0</v>
      </c>
      <c r="AN359" s="225"/>
      <c r="AO359" s="225"/>
      <c r="AP359" s="168"/>
      <c r="AQ359" s="168"/>
      <c r="AR359" s="168"/>
      <c r="AS359" s="166"/>
      <c r="AT359" s="183">
        <f>IF(CM339=0,0,5-CM359*0.3)</f>
        <v>0</v>
      </c>
      <c r="AU359" s="169">
        <f>+IF(CQ339="G",CU359,0)</f>
        <v>0</v>
      </c>
      <c r="AV359" s="173"/>
      <c r="AX359" s="228"/>
      <c r="AY359" s="229"/>
      <c r="AZ359" s="229"/>
      <c r="BA359" s="229"/>
      <c r="BB359" s="229"/>
      <c r="BC359" s="230"/>
      <c r="BE359" s="231"/>
      <c r="BF359" s="183"/>
      <c r="BG359" s="183"/>
      <c r="BH359" s="183"/>
      <c r="BI359" s="183"/>
      <c r="BJ359" s="183"/>
      <c r="BK359" s="183"/>
      <c r="BL359" s="183"/>
      <c r="BM359" s="183"/>
      <c r="BN359" s="226"/>
      <c r="BO359" s="227"/>
      <c r="BP359" s="223"/>
      <c r="BQ359" s="225"/>
      <c r="BR359" s="225"/>
      <c r="BS359" s="168"/>
      <c r="BT359" s="168"/>
      <c r="BU359" s="168"/>
      <c r="BV359" s="166"/>
      <c r="BW359" s="183">
        <f>IF(CV339=0,0,5-CV359*0.3)</f>
        <v>0</v>
      </c>
      <c r="BX359" s="169">
        <f>+IF(AY339="G",BC359,0)</f>
        <v>0</v>
      </c>
      <c r="BY359" s="184"/>
      <c r="CA359" s="185">
        <f>+SUM(F359:O359)*F339/P338+P359*P339+Q339*SUM(Q359:W359)/W338+X339*X359+Y339*Y359+Z339*Z359</f>
        <v>0</v>
      </c>
      <c r="CB359" s="232">
        <f t="shared" si="28"/>
        <v>0</v>
      </c>
      <c r="CC359" s="187"/>
      <c r="CD359" s="188">
        <f>+SUM(AB359:AL359)*AB339/AL$2+SUM(AM359:AS359)*AM339/AS$2+AT359*AT339+AU359*AU339+AV359*AV339</f>
        <v>0</v>
      </c>
      <c r="CE359" s="233">
        <f t="shared" si="29"/>
        <v>0</v>
      </c>
      <c r="CF359" s="190"/>
      <c r="CG359" s="191">
        <f>+SUM(BE359:BO359)*BE339/BO$2+SUM(BP359:BV359)*BP339/BV$2+BW359*BW339+BX359*BX339+BY359*BY339</f>
        <v>0</v>
      </c>
      <c r="CH359" s="234">
        <f t="shared" si="30"/>
        <v>0</v>
      </c>
      <c r="CI359" s="190"/>
      <c r="CJ359" s="433">
        <f>+CA359*CA340+CD359*CD340+CG359*CG340</f>
        <v>0</v>
      </c>
      <c r="CL359" s="236"/>
      <c r="CM359" s="237"/>
      <c r="CN359" s="238"/>
      <c r="CP359" s="434"/>
      <c r="CQ359" s="435"/>
      <c r="CR359" s="435"/>
      <c r="CS359" s="435"/>
      <c r="CT359" s="436"/>
      <c r="CU359" s="242">
        <f t="shared" si="39"/>
        <v>0</v>
      </c>
      <c r="CW359" s="243"/>
      <c r="CX359" s="244">
        <f>+IF(DM359=0,0,IF(5*DM359/DM339&lt;2,2,5*DM359/DM339))</f>
        <v>0</v>
      </c>
      <c r="CY359" s="202">
        <f t="shared" si="32"/>
        <v>0</v>
      </c>
      <c r="CZ359" s="245">
        <f>+CW339*CW359+CX339*CX359+CY339*CY359</f>
        <v>0</v>
      </c>
      <c r="DA359" s="204"/>
      <c r="DB359" s="243"/>
      <c r="DC359" s="244">
        <f>+IF(DN359=0,0,IF(5*DN359/DN339&lt;2,2,5*DN359/DN339))</f>
        <v>0</v>
      </c>
      <c r="DD359" s="202">
        <f t="shared" si="33"/>
        <v>0</v>
      </c>
      <c r="DE359" s="246">
        <f>+DB339*DB359+DC339*DC359+DD339*DD359</f>
        <v>0</v>
      </c>
      <c r="DF359" s="190"/>
      <c r="DG359" s="243"/>
      <c r="DH359" s="202">
        <f t="shared" si="31"/>
        <v>0</v>
      </c>
      <c r="DI359" s="202">
        <f t="shared" si="34"/>
        <v>0</v>
      </c>
      <c r="DJ359" s="246">
        <f>+DG339*DG359+DH339*DH359+DI339*DI359</f>
        <v>0</v>
      </c>
      <c r="DK359" s="209"/>
      <c r="DL359" s="247"/>
      <c r="DM359" s="248"/>
      <c r="DN359" s="248"/>
      <c r="DO359" s="249"/>
      <c r="DR359" s="250">
        <f t="shared" si="35"/>
        <v>0</v>
      </c>
      <c r="DS359" s="397"/>
      <c r="DT359" s="397"/>
      <c r="DU359" s="398"/>
      <c r="DV359" s="391"/>
      <c r="DW359" s="253">
        <f t="shared" si="36"/>
        <v>0</v>
      </c>
      <c r="DX359" s="399"/>
      <c r="DY359" s="399"/>
      <c r="DZ359" s="400"/>
      <c r="EA359" s="391"/>
      <c r="EB359" s="401">
        <f t="shared" si="37"/>
        <v>0</v>
      </c>
      <c r="EC359" s="402"/>
      <c r="ED359" s="402"/>
      <c r="EE359" s="403"/>
    </row>
    <row r="360" spans="1:135" x14ac:dyDescent="0.3">
      <c r="A360" s="20">
        <f t="shared" si="38"/>
        <v>70720</v>
      </c>
      <c r="B360" s="21"/>
      <c r="C360" s="21"/>
      <c r="D360" s="21"/>
      <c r="E360" s="458"/>
      <c r="F360" s="223"/>
      <c r="G360" s="183"/>
      <c r="H360" s="183"/>
      <c r="I360" s="183"/>
      <c r="J360" s="183"/>
      <c r="K360" s="183"/>
      <c r="L360" s="183"/>
      <c r="M360" s="183"/>
      <c r="N360" s="183"/>
      <c r="O360" s="224"/>
      <c r="P360" s="167">
        <f>+IF(DL360=0,0,IF(5*DL360/DL357&lt;2,2,5*DL360/DL339))</f>
        <v>0</v>
      </c>
      <c r="Q360" s="223"/>
      <c r="R360" s="225"/>
      <c r="S360" s="225"/>
      <c r="T360" s="168"/>
      <c r="U360" s="168"/>
      <c r="V360" s="168"/>
      <c r="W360" s="166"/>
      <c r="X360" s="183">
        <f>IF(CL339=0,0,5-CL360*0.3)</f>
        <v>0</v>
      </c>
      <c r="Y360" s="169">
        <f>+IF(CP339="M",CU360,0)</f>
        <v>0</v>
      </c>
      <c r="Z360" s="170"/>
      <c r="AB360" s="223"/>
      <c r="AC360" s="183"/>
      <c r="AD360" s="183"/>
      <c r="AE360" s="183"/>
      <c r="AF360" s="183"/>
      <c r="AG360" s="183"/>
      <c r="AH360" s="183"/>
      <c r="AI360" s="183"/>
      <c r="AJ360" s="183"/>
      <c r="AK360" s="226"/>
      <c r="AL360" s="227"/>
      <c r="AM360" s="223">
        <f>+SUM(AX360:BC360)/BC338</f>
        <v>0</v>
      </c>
      <c r="AN360" s="225"/>
      <c r="AO360" s="225"/>
      <c r="AP360" s="168"/>
      <c r="AQ360" s="168"/>
      <c r="AR360" s="168"/>
      <c r="AS360" s="166"/>
      <c r="AT360" s="183">
        <f>IF(CM339=0,0,5-CM360*0.3)</f>
        <v>0</v>
      </c>
      <c r="AU360" s="169">
        <f>+IF(CQ339="G",CU360,0)</f>
        <v>0</v>
      </c>
      <c r="AV360" s="173"/>
      <c r="AX360" s="228"/>
      <c r="AY360" s="229"/>
      <c r="AZ360" s="229"/>
      <c r="BA360" s="229"/>
      <c r="BB360" s="229"/>
      <c r="BC360" s="230"/>
      <c r="BE360" s="231"/>
      <c r="BF360" s="183"/>
      <c r="BG360" s="183"/>
      <c r="BH360" s="183"/>
      <c r="BI360" s="183"/>
      <c r="BJ360" s="183"/>
      <c r="BK360" s="183"/>
      <c r="BL360" s="183"/>
      <c r="BM360" s="183"/>
      <c r="BN360" s="226"/>
      <c r="BO360" s="227"/>
      <c r="BP360" s="223"/>
      <c r="BQ360" s="225"/>
      <c r="BR360" s="225"/>
      <c r="BS360" s="168"/>
      <c r="BT360" s="168"/>
      <c r="BU360" s="168"/>
      <c r="BV360" s="166"/>
      <c r="BW360" s="183">
        <f>IF(CV339=0,0,5-CV360*0.3)</f>
        <v>0</v>
      </c>
      <c r="BX360" s="169">
        <f>+IF(AY339="G",BC360,0)</f>
        <v>0</v>
      </c>
      <c r="BY360" s="184"/>
      <c r="CA360" s="185">
        <f>+SUM(F360:O360)*F339/P338+P360*P339+Q339*SUM(Q360:W360)/W338+X339*X360+Y339*Y360+Z339*Z360</f>
        <v>0</v>
      </c>
      <c r="CB360" s="232">
        <f t="shared" si="28"/>
        <v>0</v>
      </c>
      <c r="CC360" s="187"/>
      <c r="CD360" s="188">
        <f>+SUM(AB360:AL360)*AB339/AL$2+SUM(AM360:AS360)*AM339/AS$2+AT360*AT339+AU360*AU339+AV360*AV339</f>
        <v>0</v>
      </c>
      <c r="CE360" s="233">
        <f t="shared" si="29"/>
        <v>0</v>
      </c>
      <c r="CF360" s="190"/>
      <c r="CG360" s="191">
        <f>+SUM(BE360:BO360)*BE339/BO$2+SUM(BP360:BV360)*BP339/BV$2+BW360*BW339+BX360*BX339+BY360*BY339</f>
        <v>0</v>
      </c>
      <c r="CH360" s="234">
        <f t="shared" si="30"/>
        <v>0</v>
      </c>
      <c r="CI360" s="190"/>
      <c r="CJ360" s="433">
        <f>+CA360*CA340+CD360*CD340+CG360*CG340</f>
        <v>0</v>
      </c>
      <c r="CL360" s="236"/>
      <c r="CM360" s="237"/>
      <c r="CN360" s="238"/>
      <c r="CP360" s="239"/>
      <c r="CQ360" s="240"/>
      <c r="CR360" s="240"/>
      <c r="CS360" s="240"/>
      <c r="CT360" s="241"/>
      <c r="CU360" s="242">
        <f t="shared" si="39"/>
        <v>0</v>
      </c>
      <c r="CW360" s="243"/>
      <c r="CX360" s="244">
        <f>+IF(DM360=0,0,IF(5*DM360/DM339&lt;2,2,5*DM360/DM339))</f>
        <v>0</v>
      </c>
      <c r="CY360" s="202">
        <f t="shared" si="32"/>
        <v>0</v>
      </c>
      <c r="CZ360" s="245">
        <f>+CW339*CW360+CX339*CX360+CY339*CY360</f>
        <v>0</v>
      </c>
      <c r="DA360" s="204"/>
      <c r="DB360" s="243"/>
      <c r="DC360" s="244">
        <f>+IF(DN360=0,0,IF(5*DN360/DN339&lt;2,2,5*DN360/DN339))</f>
        <v>0</v>
      </c>
      <c r="DD360" s="202">
        <f t="shared" si="33"/>
        <v>0</v>
      </c>
      <c r="DE360" s="246">
        <f>+DB339*DB360+DC339*DC360+DD339*DD360</f>
        <v>0</v>
      </c>
      <c r="DF360" s="190"/>
      <c r="DG360" s="243"/>
      <c r="DH360" s="202">
        <f t="shared" si="31"/>
        <v>0</v>
      </c>
      <c r="DI360" s="202">
        <f t="shared" si="34"/>
        <v>0</v>
      </c>
      <c r="DJ360" s="246">
        <f>+DG339*DG360+DH339*DH360+DI339*DI360</f>
        <v>0</v>
      </c>
      <c r="DK360" s="209"/>
      <c r="DL360" s="247"/>
      <c r="DM360" s="248"/>
      <c r="DN360" s="248"/>
      <c r="DO360" s="249"/>
      <c r="DR360" s="250">
        <f t="shared" si="35"/>
        <v>0</v>
      </c>
      <c r="DS360" s="397"/>
      <c r="DT360" s="397"/>
      <c r="DU360" s="398"/>
      <c r="DV360" s="391"/>
      <c r="DW360" s="253">
        <f t="shared" si="36"/>
        <v>0</v>
      </c>
      <c r="DX360" s="399"/>
      <c r="DY360" s="399"/>
      <c r="DZ360" s="400"/>
      <c r="EA360" s="391"/>
      <c r="EB360" s="401">
        <f t="shared" si="37"/>
        <v>0</v>
      </c>
      <c r="EC360" s="402"/>
      <c r="ED360" s="402"/>
      <c r="EE360" s="403"/>
    </row>
    <row r="361" spans="1:135" x14ac:dyDescent="0.3">
      <c r="A361" s="20">
        <f t="shared" si="38"/>
        <v>70721</v>
      </c>
      <c r="B361" s="21"/>
      <c r="C361" s="21"/>
      <c r="D361" s="21"/>
      <c r="E361" s="458"/>
      <c r="F361" s="223"/>
      <c r="G361" s="183"/>
      <c r="H361" s="183"/>
      <c r="I361" s="183"/>
      <c r="J361" s="183"/>
      <c r="K361" s="183"/>
      <c r="L361" s="183"/>
      <c r="M361" s="183"/>
      <c r="N361" s="183"/>
      <c r="O361" s="224"/>
      <c r="P361" s="167">
        <f>+IF(DL361=0,0,IF(5*DL361/DL358&lt;2,2,5*DL361/DL339))</f>
        <v>0</v>
      </c>
      <c r="Q361" s="223"/>
      <c r="R361" s="225"/>
      <c r="S361" s="225"/>
      <c r="T361" s="168"/>
      <c r="U361" s="168"/>
      <c r="V361" s="168"/>
      <c r="W361" s="166"/>
      <c r="X361" s="183">
        <f>IF(CL339=0,0,5-CL361*0.3)</f>
        <v>0</v>
      </c>
      <c r="Y361" s="169">
        <f>+IF(CP339="M",CU361,0)</f>
        <v>0</v>
      </c>
      <c r="Z361" s="170"/>
      <c r="AB361" s="223"/>
      <c r="AC361" s="183"/>
      <c r="AD361" s="183"/>
      <c r="AE361" s="183"/>
      <c r="AF361" s="183"/>
      <c r="AG361" s="183"/>
      <c r="AH361" s="183"/>
      <c r="AI361" s="183"/>
      <c r="AJ361" s="183"/>
      <c r="AK361" s="226"/>
      <c r="AL361" s="227"/>
      <c r="AM361" s="223">
        <f>+SUM(AX361:BC361)/BC338</f>
        <v>0</v>
      </c>
      <c r="AN361" s="225"/>
      <c r="AO361" s="225"/>
      <c r="AP361" s="168"/>
      <c r="AQ361" s="168"/>
      <c r="AR361" s="168"/>
      <c r="AS361" s="166"/>
      <c r="AT361" s="183">
        <f>IF(CM339=0,0,5-CM361*0.3)</f>
        <v>0</v>
      </c>
      <c r="AU361" s="169">
        <f>+IF(CQ339="G",CU361,0)</f>
        <v>0</v>
      </c>
      <c r="AV361" s="173"/>
      <c r="AX361" s="228"/>
      <c r="AY361" s="229"/>
      <c r="AZ361" s="229"/>
      <c r="BA361" s="229"/>
      <c r="BB361" s="229"/>
      <c r="BC361" s="230"/>
      <c r="BE361" s="231"/>
      <c r="BF361" s="183"/>
      <c r="BG361" s="183"/>
      <c r="BH361" s="183"/>
      <c r="BI361" s="183"/>
      <c r="BJ361" s="183"/>
      <c r="BK361" s="183"/>
      <c r="BL361" s="183"/>
      <c r="BM361" s="183"/>
      <c r="BN361" s="226"/>
      <c r="BO361" s="227"/>
      <c r="BP361" s="223"/>
      <c r="BQ361" s="225"/>
      <c r="BR361" s="225"/>
      <c r="BS361" s="168"/>
      <c r="BT361" s="168"/>
      <c r="BU361" s="168"/>
      <c r="BV361" s="166"/>
      <c r="BW361" s="183">
        <f>IF(CV339=0,0,5-CV361*0.3)</f>
        <v>0</v>
      </c>
      <c r="BX361" s="169">
        <f>+IF(AY339="G",BC361,0)</f>
        <v>0</v>
      </c>
      <c r="BY361" s="184"/>
      <c r="CA361" s="185">
        <f>+SUM(F361:O361)*F339/P338+P361*P339+Q339*SUM(Q361:W361)/W338+X339*X361+Y339*Y361+Z339*Z361</f>
        <v>0</v>
      </c>
      <c r="CB361" s="232">
        <f t="shared" si="28"/>
        <v>0</v>
      </c>
      <c r="CC361" s="187"/>
      <c r="CD361" s="188">
        <f>+SUM(AB361:AL361)*AB339/AL$2+SUM(AM361:AS361)*AM339/AS$2+AT361*AT339+AU361*AU339+AV361*AV339</f>
        <v>0</v>
      </c>
      <c r="CE361" s="233">
        <f t="shared" si="29"/>
        <v>0</v>
      </c>
      <c r="CF361" s="190"/>
      <c r="CG361" s="191">
        <f>+SUM(BE361:BO361)*BE339/BO$2+SUM(BP361:BV361)*BP339/BV$2+BW361*BW339+BX361*BX339+BY361*BY339</f>
        <v>0</v>
      </c>
      <c r="CH361" s="234">
        <f t="shared" si="30"/>
        <v>0</v>
      </c>
      <c r="CI361" s="190"/>
      <c r="CJ361" s="433">
        <f>+CA361*CA340+CD361*CD340+CG361*CG340</f>
        <v>0</v>
      </c>
      <c r="CL361" s="236"/>
      <c r="CM361" s="237"/>
      <c r="CN361" s="238"/>
      <c r="CP361" s="434"/>
      <c r="CQ361" s="435"/>
      <c r="CR361" s="435"/>
      <c r="CS361" s="435"/>
      <c r="CT361" s="436"/>
      <c r="CU361" s="242">
        <f t="shared" si="39"/>
        <v>0</v>
      </c>
      <c r="CW361" s="243"/>
      <c r="CX361" s="244">
        <f>+IF(DM361=0,0,IF(5*DM361/DM339&lt;2,2,5*DM361/DM339))</f>
        <v>0</v>
      </c>
      <c r="CY361" s="202">
        <f t="shared" si="32"/>
        <v>0</v>
      </c>
      <c r="CZ361" s="245">
        <f>+CW339*CW361+CX339*CX361+CY339*CY361</f>
        <v>0</v>
      </c>
      <c r="DA361" s="204"/>
      <c r="DB361" s="243"/>
      <c r="DC361" s="244">
        <f>+IF(DN361=0,0,IF(5*DN361/DN339&lt;2,2,5*DN361/DN339))</f>
        <v>0</v>
      </c>
      <c r="DD361" s="202">
        <f t="shared" si="33"/>
        <v>0</v>
      </c>
      <c r="DE361" s="246">
        <f>+DB339*DB361+DC339*DC361+DD339*DD361</f>
        <v>0</v>
      </c>
      <c r="DF361" s="190"/>
      <c r="DG361" s="243"/>
      <c r="DH361" s="202">
        <f t="shared" si="31"/>
        <v>0</v>
      </c>
      <c r="DI361" s="202">
        <f t="shared" si="34"/>
        <v>0</v>
      </c>
      <c r="DJ361" s="246">
        <f>+DG339*DG361+DH339*DH361+DI339*DI361</f>
        <v>0</v>
      </c>
      <c r="DK361" s="209"/>
      <c r="DL361" s="247"/>
      <c r="DM361" s="248"/>
      <c r="DN361" s="248"/>
      <c r="DO361" s="249"/>
      <c r="DR361" s="250">
        <f t="shared" si="35"/>
        <v>0</v>
      </c>
      <c r="DS361" s="397"/>
      <c r="DT361" s="397"/>
      <c r="DU361" s="398"/>
      <c r="DV361" s="391"/>
      <c r="DW361" s="253">
        <f t="shared" si="36"/>
        <v>0</v>
      </c>
      <c r="DX361" s="399"/>
      <c r="DY361" s="399"/>
      <c r="DZ361" s="400"/>
      <c r="EA361" s="391"/>
      <c r="EB361" s="401">
        <f t="shared" si="37"/>
        <v>0</v>
      </c>
      <c r="EC361" s="402"/>
      <c r="ED361" s="402"/>
      <c r="EE361" s="403"/>
    </row>
    <row r="362" spans="1:135" x14ac:dyDescent="0.3">
      <c r="A362" s="20">
        <f t="shared" si="38"/>
        <v>70722</v>
      </c>
      <c r="B362" s="21"/>
      <c r="C362" s="21"/>
      <c r="D362" s="21"/>
      <c r="E362" s="458"/>
      <c r="F362" s="223"/>
      <c r="G362" s="183"/>
      <c r="H362" s="183"/>
      <c r="I362" s="183"/>
      <c r="J362" s="183"/>
      <c r="K362" s="183"/>
      <c r="L362" s="183"/>
      <c r="M362" s="183"/>
      <c r="N362" s="183"/>
      <c r="O362" s="224"/>
      <c r="P362" s="167">
        <f>+IF(DL362=0,0,IF(5*DL362/DL359&lt;2,2,5*DL362/DL339))</f>
        <v>0</v>
      </c>
      <c r="Q362" s="223"/>
      <c r="R362" s="225"/>
      <c r="S362" s="225"/>
      <c r="T362" s="168"/>
      <c r="U362" s="168"/>
      <c r="V362" s="168"/>
      <c r="W362" s="166"/>
      <c r="X362" s="183">
        <f>IF(CL339=0,0,5-CL362*0.3)</f>
        <v>0</v>
      </c>
      <c r="Y362" s="169">
        <f>+IF(CP339="M",CU362,0)</f>
        <v>0</v>
      </c>
      <c r="Z362" s="170"/>
      <c r="AB362" s="223"/>
      <c r="AC362" s="183"/>
      <c r="AD362" s="183"/>
      <c r="AE362" s="183"/>
      <c r="AF362" s="183"/>
      <c r="AG362" s="183"/>
      <c r="AH362" s="183"/>
      <c r="AI362" s="183"/>
      <c r="AJ362" s="183"/>
      <c r="AK362" s="226"/>
      <c r="AL362" s="227"/>
      <c r="AM362" s="223">
        <f>+SUM(AX362:BC362)/BC338</f>
        <v>0</v>
      </c>
      <c r="AN362" s="225"/>
      <c r="AO362" s="225"/>
      <c r="AP362" s="168"/>
      <c r="AQ362" s="168"/>
      <c r="AR362" s="168"/>
      <c r="AS362" s="166"/>
      <c r="AT362" s="183">
        <f>IF(CM339=0,0,5-CM362*0.3)</f>
        <v>0</v>
      </c>
      <c r="AU362" s="169">
        <f>+IF(CQ339="G",CU362,0)</f>
        <v>0</v>
      </c>
      <c r="AV362" s="173"/>
      <c r="AX362" s="228"/>
      <c r="AY362" s="229"/>
      <c r="AZ362" s="229"/>
      <c r="BA362" s="229"/>
      <c r="BB362" s="229"/>
      <c r="BC362" s="230"/>
      <c r="BE362" s="231"/>
      <c r="BF362" s="183"/>
      <c r="BG362" s="183"/>
      <c r="BH362" s="183"/>
      <c r="BI362" s="183"/>
      <c r="BJ362" s="183"/>
      <c r="BK362" s="183"/>
      <c r="BL362" s="183"/>
      <c r="BM362" s="183"/>
      <c r="BN362" s="226"/>
      <c r="BO362" s="227"/>
      <c r="BP362" s="223"/>
      <c r="BQ362" s="225"/>
      <c r="BR362" s="225"/>
      <c r="BS362" s="168"/>
      <c r="BT362" s="168"/>
      <c r="BU362" s="168"/>
      <c r="BV362" s="166"/>
      <c r="BW362" s="183">
        <f>IF(CV339=0,0,5-CV362*0.3)</f>
        <v>0</v>
      </c>
      <c r="BX362" s="169">
        <f>+IF(AY339="G",BC362,0)</f>
        <v>0</v>
      </c>
      <c r="BY362" s="184"/>
      <c r="CA362" s="185">
        <f>+SUM(F362:O362)*F339/P338+P362*P339+Q339*SUM(Q362:W362)/W338+X339*X362+Y339*Y362+Z339*Z362</f>
        <v>0</v>
      </c>
      <c r="CB362" s="232">
        <f t="shared" si="28"/>
        <v>0</v>
      </c>
      <c r="CC362" s="187"/>
      <c r="CD362" s="188">
        <f>+SUM(AB362:AL362)*AB339/AL$2+SUM(AM362:AS362)*AM339/AS$2+AT362*AT339+AU362*AU339+AV362*AV339</f>
        <v>0</v>
      </c>
      <c r="CE362" s="233">
        <f t="shared" si="29"/>
        <v>0</v>
      </c>
      <c r="CF362" s="190"/>
      <c r="CG362" s="191">
        <f>+SUM(BE362:BO362)*BE339/BO$2+SUM(BP362:BV362)*BP339/BV$2+BW362*BW339+BX362*BX339+BY362*BY339</f>
        <v>0</v>
      </c>
      <c r="CH362" s="234">
        <f t="shared" si="30"/>
        <v>0</v>
      </c>
      <c r="CI362" s="190"/>
      <c r="CJ362" s="433">
        <f>+CA362*CA340+CD362*CD340+CG362*CG340</f>
        <v>0</v>
      </c>
      <c r="CL362" s="236"/>
      <c r="CM362" s="237"/>
      <c r="CN362" s="238"/>
      <c r="CP362" s="239"/>
      <c r="CQ362" s="240"/>
      <c r="CR362" s="240"/>
      <c r="CS362" s="240"/>
      <c r="CT362" s="241"/>
      <c r="CU362" s="242">
        <f t="shared" si="39"/>
        <v>0</v>
      </c>
      <c r="CW362" s="243"/>
      <c r="CX362" s="244">
        <f>+IF(DM362=0,0,IF(5*DM362/DM339&lt;2,2,5*DM362/DM339))</f>
        <v>0</v>
      </c>
      <c r="CY362" s="202">
        <f t="shared" si="32"/>
        <v>0</v>
      </c>
      <c r="CZ362" s="245">
        <f>+CW339*CW362+CX339*CX362+CY339*CY362</f>
        <v>0</v>
      </c>
      <c r="DA362" s="204"/>
      <c r="DB362" s="243"/>
      <c r="DC362" s="244">
        <f>+IF(DN362=0,0,IF(5*DN362/DN339&lt;2,2,5*DN362/DN339))</f>
        <v>0</v>
      </c>
      <c r="DD362" s="202">
        <f t="shared" si="33"/>
        <v>0</v>
      </c>
      <c r="DE362" s="246">
        <f>+DB339*DB362+DC339*DC362+DD339*DD362</f>
        <v>0</v>
      </c>
      <c r="DF362" s="190"/>
      <c r="DG362" s="243"/>
      <c r="DH362" s="202">
        <f t="shared" si="31"/>
        <v>0</v>
      </c>
      <c r="DI362" s="202">
        <f t="shared" si="34"/>
        <v>0</v>
      </c>
      <c r="DJ362" s="246">
        <f>+DG339*DG362+DH339*DH362+DI339*DI362</f>
        <v>0</v>
      </c>
      <c r="DK362" s="209"/>
      <c r="DL362" s="247"/>
      <c r="DM362" s="248"/>
      <c r="DN362" s="248"/>
      <c r="DO362" s="249"/>
      <c r="DR362" s="250">
        <f t="shared" si="35"/>
        <v>0</v>
      </c>
      <c r="DS362" s="397"/>
      <c r="DT362" s="397"/>
      <c r="DU362" s="398"/>
      <c r="DV362" s="391"/>
      <c r="DW362" s="253">
        <f t="shared" si="36"/>
        <v>0</v>
      </c>
      <c r="DX362" s="399"/>
      <c r="DY362" s="399"/>
      <c r="DZ362" s="400"/>
      <c r="EA362" s="391"/>
      <c r="EB362" s="401">
        <f t="shared" si="37"/>
        <v>0</v>
      </c>
      <c r="EC362" s="402"/>
      <c r="ED362" s="402"/>
      <c r="EE362" s="403"/>
    </row>
    <row r="363" spans="1:135" x14ac:dyDescent="0.3">
      <c r="A363" s="20">
        <f t="shared" si="38"/>
        <v>70723</v>
      </c>
      <c r="B363" s="21"/>
      <c r="C363" s="21"/>
      <c r="D363" s="21"/>
      <c r="E363" s="458"/>
      <c r="F363" s="223"/>
      <c r="G363" s="183"/>
      <c r="H363" s="183"/>
      <c r="I363" s="183"/>
      <c r="J363" s="183"/>
      <c r="K363" s="183"/>
      <c r="L363" s="183"/>
      <c r="M363" s="183"/>
      <c r="N363" s="183"/>
      <c r="O363" s="224"/>
      <c r="P363" s="167">
        <f>+IF(DL363=0,0,IF(5*DL363/DL360&lt;2,2,5*DL363/DL339))</f>
        <v>0</v>
      </c>
      <c r="Q363" s="223"/>
      <c r="R363" s="225"/>
      <c r="S363" s="225"/>
      <c r="T363" s="168"/>
      <c r="U363" s="168"/>
      <c r="V363" s="168"/>
      <c r="W363" s="166"/>
      <c r="X363" s="183">
        <f>IF(CL339=0,0,5-CL363*0.3)</f>
        <v>0</v>
      </c>
      <c r="Y363" s="169">
        <f>+IF(CP339="M",CU363,0)</f>
        <v>0</v>
      </c>
      <c r="Z363" s="170"/>
      <c r="AB363" s="223"/>
      <c r="AC363" s="183"/>
      <c r="AD363" s="183"/>
      <c r="AE363" s="183"/>
      <c r="AF363" s="183"/>
      <c r="AG363" s="183"/>
      <c r="AH363" s="183"/>
      <c r="AI363" s="183"/>
      <c r="AJ363" s="183"/>
      <c r="AK363" s="226"/>
      <c r="AL363" s="227"/>
      <c r="AM363" s="223">
        <f>+SUM(AX363:BC363)/BC338</f>
        <v>0</v>
      </c>
      <c r="AN363" s="225"/>
      <c r="AO363" s="225"/>
      <c r="AP363" s="168"/>
      <c r="AQ363" s="168"/>
      <c r="AR363" s="168"/>
      <c r="AS363" s="166"/>
      <c r="AT363" s="183">
        <f>IF(CM339=0,0,5-CM363*0.3)</f>
        <v>0</v>
      </c>
      <c r="AU363" s="169">
        <f>+IF(CQ339="G",CU363,0)</f>
        <v>0</v>
      </c>
      <c r="AV363" s="173"/>
      <c r="AX363" s="228"/>
      <c r="AY363" s="229"/>
      <c r="AZ363" s="229"/>
      <c r="BA363" s="229"/>
      <c r="BB363" s="229"/>
      <c r="BC363" s="230"/>
      <c r="BE363" s="231"/>
      <c r="BF363" s="183"/>
      <c r="BG363" s="183"/>
      <c r="BH363" s="183"/>
      <c r="BI363" s="183"/>
      <c r="BJ363" s="183"/>
      <c r="BK363" s="183"/>
      <c r="BL363" s="183"/>
      <c r="BM363" s="183"/>
      <c r="BN363" s="226"/>
      <c r="BO363" s="227"/>
      <c r="BP363" s="223"/>
      <c r="BQ363" s="225"/>
      <c r="BR363" s="225"/>
      <c r="BS363" s="168"/>
      <c r="BT363" s="168"/>
      <c r="BU363" s="168"/>
      <c r="BV363" s="166"/>
      <c r="BW363" s="183">
        <f>IF(CV339=0,0,5-CV363*0.3)</f>
        <v>0</v>
      </c>
      <c r="BX363" s="169">
        <f>+IF(AY339="G",BC363,0)</f>
        <v>0</v>
      </c>
      <c r="BY363" s="184"/>
      <c r="CA363" s="185">
        <f>+SUM(F363:O363)*F339/P338+P363*P339+Q339*SUM(Q363:W363)/W338+X339*X363+Y339*Y363+Z339*Z363</f>
        <v>0</v>
      </c>
      <c r="CB363" s="232">
        <f t="shared" si="28"/>
        <v>0</v>
      </c>
      <c r="CC363" s="187"/>
      <c r="CD363" s="188">
        <f>+SUM(AB363:AL363)*AB339/AL$2+SUM(AM363:AS363)*AM339/AS$2+AT363*AT339+AU363*AU339+AV363*AV339</f>
        <v>0</v>
      </c>
      <c r="CE363" s="233">
        <f t="shared" si="29"/>
        <v>0</v>
      </c>
      <c r="CF363" s="190"/>
      <c r="CG363" s="191">
        <f>+SUM(BE363:BO363)*BE339/BO$2+SUM(BP363:BV363)*BP339/BV$2+BW363*BW339+BX363*BX339+BY363*BY339</f>
        <v>0</v>
      </c>
      <c r="CH363" s="234">
        <f t="shared" si="30"/>
        <v>0</v>
      </c>
      <c r="CI363" s="190"/>
      <c r="CJ363" s="433">
        <f>+CA363*CA340+CD363*CD340+CG363*CG340</f>
        <v>0</v>
      </c>
      <c r="CL363" s="236"/>
      <c r="CM363" s="237"/>
      <c r="CN363" s="238"/>
      <c r="CP363" s="434"/>
      <c r="CQ363" s="435"/>
      <c r="CR363" s="435"/>
      <c r="CS363" s="435"/>
      <c r="CT363" s="436"/>
      <c r="CU363" s="242">
        <f t="shared" si="39"/>
        <v>0</v>
      </c>
      <c r="CW363" s="243"/>
      <c r="CX363" s="244">
        <f>+IF(DM363=0,0,IF(5*DM363/DM339&lt;2,2,5*DM363/DM339))</f>
        <v>0</v>
      </c>
      <c r="CY363" s="202">
        <f t="shared" si="32"/>
        <v>0</v>
      </c>
      <c r="CZ363" s="245">
        <f>+CW339*CW363+CX339*CX363+CY339*CY363</f>
        <v>0</v>
      </c>
      <c r="DA363" s="204"/>
      <c r="DB363" s="243"/>
      <c r="DC363" s="244">
        <f>+IF(DN363=0,0,IF(5*DN363/DN339&lt;2,2,5*DN363/DN339))</f>
        <v>0</v>
      </c>
      <c r="DD363" s="202">
        <f t="shared" si="33"/>
        <v>0</v>
      </c>
      <c r="DE363" s="246">
        <f>+DB339*DB363+DC339*DC363+DD339*DD363</f>
        <v>0</v>
      </c>
      <c r="DF363" s="190"/>
      <c r="DG363" s="243"/>
      <c r="DH363" s="202">
        <f t="shared" si="31"/>
        <v>0</v>
      </c>
      <c r="DI363" s="202">
        <f t="shared" si="34"/>
        <v>0</v>
      </c>
      <c r="DJ363" s="246">
        <f>+DG339*DG363+DH339*DH363+DI339*DI363</f>
        <v>0</v>
      </c>
      <c r="DK363" s="209"/>
      <c r="DL363" s="247"/>
      <c r="DM363" s="248"/>
      <c r="DN363" s="248"/>
      <c r="DO363" s="249"/>
      <c r="DR363" s="250">
        <f t="shared" si="35"/>
        <v>0</v>
      </c>
      <c r="DS363" s="397"/>
      <c r="DT363" s="397"/>
      <c r="DU363" s="398"/>
      <c r="DV363" s="391"/>
      <c r="DW363" s="253">
        <f t="shared" si="36"/>
        <v>0</v>
      </c>
      <c r="DX363" s="399"/>
      <c r="DY363" s="399"/>
      <c r="DZ363" s="400"/>
      <c r="EA363" s="391"/>
      <c r="EB363" s="401">
        <f t="shared" si="37"/>
        <v>0</v>
      </c>
      <c r="EC363" s="402"/>
      <c r="ED363" s="402"/>
      <c r="EE363" s="403"/>
    </row>
    <row r="364" spans="1:135" x14ac:dyDescent="0.3">
      <c r="A364" s="20">
        <f t="shared" si="38"/>
        <v>70724</v>
      </c>
      <c r="B364" s="21"/>
      <c r="C364" s="21"/>
      <c r="D364" s="21"/>
      <c r="E364" s="458"/>
      <c r="F364" s="223"/>
      <c r="G364" s="183"/>
      <c r="H364" s="183"/>
      <c r="I364" s="183"/>
      <c r="J364" s="183"/>
      <c r="K364" s="183"/>
      <c r="L364" s="183"/>
      <c r="M364" s="183"/>
      <c r="N364" s="183"/>
      <c r="O364" s="224"/>
      <c r="P364" s="167">
        <f>+IF(DL364=0,0,IF(5*DL364/DL361&lt;2,2,5*DL364/DL339))</f>
        <v>0</v>
      </c>
      <c r="Q364" s="223"/>
      <c r="R364" s="225"/>
      <c r="S364" s="225"/>
      <c r="T364" s="168"/>
      <c r="U364" s="168"/>
      <c r="V364" s="168"/>
      <c r="W364" s="166"/>
      <c r="X364" s="183">
        <f>IF(CL339=0,0,5-CL364*0.3)</f>
        <v>0</v>
      </c>
      <c r="Y364" s="169">
        <f>+IF(CP339="M",CU364,0)</f>
        <v>0</v>
      </c>
      <c r="Z364" s="170"/>
      <c r="AB364" s="223"/>
      <c r="AC364" s="183"/>
      <c r="AD364" s="183"/>
      <c r="AE364" s="183"/>
      <c r="AF364" s="183"/>
      <c r="AG364" s="183"/>
      <c r="AH364" s="183"/>
      <c r="AI364" s="183"/>
      <c r="AJ364" s="183"/>
      <c r="AK364" s="226"/>
      <c r="AL364" s="227"/>
      <c r="AM364" s="223">
        <f>+SUM(AX364:BC364)/BC338</f>
        <v>0</v>
      </c>
      <c r="AN364" s="225"/>
      <c r="AO364" s="225"/>
      <c r="AP364" s="168"/>
      <c r="AQ364" s="168"/>
      <c r="AR364" s="168"/>
      <c r="AS364" s="166"/>
      <c r="AT364" s="183">
        <f>IF(CM339=0,0,5-CM364*0.3)</f>
        <v>0</v>
      </c>
      <c r="AU364" s="169">
        <f>+IF(CQ339="G",CU364,0)</f>
        <v>0</v>
      </c>
      <c r="AV364" s="173"/>
      <c r="AX364" s="228"/>
      <c r="AY364" s="229"/>
      <c r="AZ364" s="229"/>
      <c r="BA364" s="229"/>
      <c r="BB364" s="229"/>
      <c r="BC364" s="230"/>
      <c r="BE364" s="231"/>
      <c r="BF364" s="183"/>
      <c r="BG364" s="183"/>
      <c r="BH364" s="183"/>
      <c r="BI364" s="183"/>
      <c r="BJ364" s="183"/>
      <c r="BK364" s="183"/>
      <c r="BL364" s="183"/>
      <c r="BM364" s="183"/>
      <c r="BN364" s="226"/>
      <c r="BO364" s="227"/>
      <c r="BP364" s="223"/>
      <c r="BQ364" s="225"/>
      <c r="BR364" s="225"/>
      <c r="BS364" s="168"/>
      <c r="BT364" s="168"/>
      <c r="BU364" s="168"/>
      <c r="BV364" s="166"/>
      <c r="BW364" s="183">
        <f>IF(CV339=0,0,5-CV364*0.3)</f>
        <v>0</v>
      </c>
      <c r="BX364" s="169">
        <f>+IF(AY339="G",BC364,0)</f>
        <v>0</v>
      </c>
      <c r="BY364" s="184"/>
      <c r="CA364" s="185">
        <f>+SUM(F364:O364)*F339/P338+P364*P339+Q339*SUM(Q364:W364)/W338+X339*X364+Y339*Y364+Z339*Z364</f>
        <v>0</v>
      </c>
      <c r="CB364" s="232">
        <f t="shared" si="28"/>
        <v>0</v>
      </c>
      <c r="CC364" s="187"/>
      <c r="CD364" s="188">
        <f>+SUM(AB364:AL364)*AB339/AL$2+SUM(AM364:AS364)*AM339/AS$2+AT364*AT339+AU364*AU339+AV364*AV339</f>
        <v>0</v>
      </c>
      <c r="CE364" s="233">
        <f t="shared" si="29"/>
        <v>0</v>
      </c>
      <c r="CF364" s="190"/>
      <c r="CG364" s="191">
        <f>+SUM(BE364:BO364)*BE339/BO$2+SUM(BP364:BV364)*BP339/BV$2+BW364*BW339+BX364*BX339+BY364*BY339</f>
        <v>0</v>
      </c>
      <c r="CH364" s="234">
        <f t="shared" si="30"/>
        <v>0</v>
      </c>
      <c r="CI364" s="190"/>
      <c r="CJ364" s="433">
        <f>+CA364*CA340+CD364*CD340+CG364*CG340</f>
        <v>0</v>
      </c>
      <c r="CL364" s="236"/>
      <c r="CM364" s="237"/>
      <c r="CN364" s="238"/>
      <c r="CP364" s="239"/>
      <c r="CQ364" s="240"/>
      <c r="CR364" s="240"/>
      <c r="CS364" s="240"/>
      <c r="CT364" s="241"/>
      <c r="CU364" s="242">
        <f t="shared" si="39"/>
        <v>0</v>
      </c>
      <c r="CW364" s="243"/>
      <c r="CX364" s="244">
        <f>+IF(DM364=0,0,IF(5*DM364/DM339&lt;2,2,5*DM364/DM339))</f>
        <v>0</v>
      </c>
      <c r="CY364" s="202">
        <f t="shared" si="32"/>
        <v>0</v>
      </c>
      <c r="CZ364" s="245">
        <f>+CW339*CW364+CX339*CX364+CY339*CY364</f>
        <v>0</v>
      </c>
      <c r="DA364" s="204"/>
      <c r="DB364" s="243"/>
      <c r="DC364" s="244">
        <f>+IF(DN364=0,0,IF(5*DN364/DN339&lt;2,2,5*DN364/DN339))</f>
        <v>0</v>
      </c>
      <c r="DD364" s="202">
        <f t="shared" si="33"/>
        <v>0</v>
      </c>
      <c r="DE364" s="246">
        <f>+DB339*DB364+DC339*DC364+DD339*DD364</f>
        <v>0</v>
      </c>
      <c r="DF364" s="190"/>
      <c r="DG364" s="243"/>
      <c r="DH364" s="202">
        <f t="shared" si="31"/>
        <v>0</v>
      </c>
      <c r="DI364" s="202">
        <f t="shared" si="34"/>
        <v>0</v>
      </c>
      <c r="DJ364" s="246">
        <f>+DG339*DG364+DH339*DH364+DI339*DI364</f>
        <v>0</v>
      </c>
      <c r="DK364" s="209"/>
      <c r="DL364" s="247"/>
      <c r="DM364" s="248"/>
      <c r="DN364" s="248"/>
      <c r="DO364" s="249"/>
      <c r="DR364" s="250">
        <f t="shared" si="35"/>
        <v>0</v>
      </c>
      <c r="DS364" s="397"/>
      <c r="DT364" s="397"/>
      <c r="DU364" s="398"/>
      <c r="DV364" s="391"/>
      <c r="DW364" s="253">
        <f t="shared" si="36"/>
        <v>0</v>
      </c>
      <c r="DX364" s="399"/>
      <c r="DY364" s="399"/>
      <c r="DZ364" s="400"/>
      <c r="EA364" s="391"/>
      <c r="EB364" s="401">
        <f t="shared" si="37"/>
        <v>0</v>
      </c>
      <c r="EC364" s="402"/>
      <c r="ED364" s="402"/>
      <c r="EE364" s="403"/>
    </row>
    <row r="365" spans="1:135" x14ac:dyDescent="0.3">
      <c r="A365" s="20">
        <f t="shared" si="38"/>
        <v>70725</v>
      </c>
      <c r="B365" s="21"/>
      <c r="C365" s="21"/>
      <c r="D365" s="21"/>
      <c r="E365" s="458"/>
      <c r="F365" s="223"/>
      <c r="G365" s="183"/>
      <c r="H365" s="183"/>
      <c r="I365" s="183"/>
      <c r="J365" s="183"/>
      <c r="K365" s="183"/>
      <c r="L365" s="183"/>
      <c r="M365" s="183"/>
      <c r="N365" s="183"/>
      <c r="O365" s="224"/>
      <c r="P365" s="167">
        <f>+IF(DL365=0,0,IF(5*DL365/DL362&lt;2,2,5*DL365/DL339))</f>
        <v>0</v>
      </c>
      <c r="Q365" s="223"/>
      <c r="R365" s="225"/>
      <c r="S365" s="225"/>
      <c r="T365" s="168"/>
      <c r="U365" s="168"/>
      <c r="V365" s="168"/>
      <c r="W365" s="166"/>
      <c r="X365" s="183">
        <f>IF(CL339=0,0,5-CL365*0.3)</f>
        <v>0</v>
      </c>
      <c r="Y365" s="169">
        <f>+IF(CP339="M",CU365,0)</f>
        <v>0</v>
      </c>
      <c r="Z365" s="170"/>
      <c r="AB365" s="223"/>
      <c r="AC365" s="183"/>
      <c r="AD365" s="183"/>
      <c r="AE365" s="183"/>
      <c r="AF365" s="183"/>
      <c r="AG365" s="183"/>
      <c r="AH365" s="183"/>
      <c r="AI365" s="183"/>
      <c r="AJ365" s="183"/>
      <c r="AK365" s="226"/>
      <c r="AL365" s="227"/>
      <c r="AM365" s="223">
        <f>+SUM(AX365:BC365)/BC338</f>
        <v>0</v>
      </c>
      <c r="AN365" s="225"/>
      <c r="AO365" s="225"/>
      <c r="AP365" s="168"/>
      <c r="AQ365" s="168"/>
      <c r="AR365" s="168"/>
      <c r="AS365" s="166"/>
      <c r="AT365" s="183">
        <f>IF(CM339=0,0,5-CM365*0.3)</f>
        <v>0</v>
      </c>
      <c r="AU365" s="169">
        <f>+IF(CQ339="G",CU365,0)</f>
        <v>0</v>
      </c>
      <c r="AV365" s="173"/>
      <c r="AX365" s="228"/>
      <c r="AY365" s="229"/>
      <c r="AZ365" s="229"/>
      <c r="BA365" s="229"/>
      <c r="BB365" s="229"/>
      <c r="BC365" s="230"/>
      <c r="BE365" s="231"/>
      <c r="BF365" s="183"/>
      <c r="BG365" s="183"/>
      <c r="BH365" s="183"/>
      <c r="BI365" s="183"/>
      <c r="BJ365" s="183"/>
      <c r="BK365" s="183"/>
      <c r="BL365" s="183"/>
      <c r="BM365" s="183"/>
      <c r="BN365" s="226"/>
      <c r="BO365" s="227"/>
      <c r="BP365" s="223"/>
      <c r="BQ365" s="225"/>
      <c r="BR365" s="225"/>
      <c r="BS365" s="168"/>
      <c r="BT365" s="168"/>
      <c r="BU365" s="168"/>
      <c r="BV365" s="166"/>
      <c r="BW365" s="183">
        <f>IF(CV339=0,0,5-CV365*0.3)</f>
        <v>0</v>
      </c>
      <c r="BX365" s="169">
        <f>+IF(AY339="G",BC365,0)</f>
        <v>0</v>
      </c>
      <c r="BY365" s="184"/>
      <c r="CA365" s="185">
        <f>+SUM(F365:O365)*F339/P338+P365*P339+Q339*SUM(Q365:W365)/W338+X339*X365+Y339*Y365+Z339*Z365</f>
        <v>0</v>
      </c>
      <c r="CB365" s="232">
        <f t="shared" si="28"/>
        <v>0</v>
      </c>
      <c r="CC365" s="187"/>
      <c r="CD365" s="188">
        <f>+SUM(AB365:AL365)*AB339/AL$2+SUM(AM365:AS365)*AM339/AS$2+AT365*AT339+AU365*AU339+AV365*AV339</f>
        <v>0</v>
      </c>
      <c r="CE365" s="233">
        <f t="shared" si="29"/>
        <v>0</v>
      </c>
      <c r="CF365" s="190"/>
      <c r="CG365" s="191">
        <f>+SUM(BE365:BO365)*BE339/BO$2+SUM(BP365:BV365)*BP339/BV$2+BW365*BW339+BX365*BX339+BY365*BY339</f>
        <v>0</v>
      </c>
      <c r="CH365" s="234">
        <f t="shared" si="30"/>
        <v>0</v>
      </c>
      <c r="CI365" s="190"/>
      <c r="CJ365" s="433">
        <f>+CA365*CA340+CD365*CD340+CG365*CG340</f>
        <v>0</v>
      </c>
      <c r="CL365" s="236"/>
      <c r="CM365" s="237"/>
      <c r="CN365" s="238"/>
      <c r="CP365" s="434"/>
      <c r="CQ365" s="435"/>
      <c r="CR365" s="435"/>
      <c r="CS365" s="435"/>
      <c r="CT365" s="436"/>
      <c r="CU365" s="242">
        <f t="shared" si="39"/>
        <v>0</v>
      </c>
      <c r="CW365" s="243"/>
      <c r="CX365" s="244">
        <f>+IF(DM365=0,0,IF(5*DM365/DM339&lt;2,2,5*DM365/DM339))</f>
        <v>0</v>
      </c>
      <c r="CY365" s="202">
        <f t="shared" si="32"/>
        <v>0</v>
      </c>
      <c r="CZ365" s="245">
        <f>+CW339*CW365+CX339*CX365+CY339*CY365</f>
        <v>0</v>
      </c>
      <c r="DA365" s="204"/>
      <c r="DB365" s="243"/>
      <c r="DC365" s="244">
        <f>+IF(DN365=0,0,IF(5*DN365/DN339&lt;2,2,5*DN365/DN339))</f>
        <v>0</v>
      </c>
      <c r="DD365" s="202">
        <f t="shared" si="33"/>
        <v>0</v>
      </c>
      <c r="DE365" s="246">
        <f>+DB339*DB365+DC339*DC365+DD339*DD365</f>
        <v>0</v>
      </c>
      <c r="DF365" s="190"/>
      <c r="DG365" s="243"/>
      <c r="DH365" s="202">
        <f t="shared" si="31"/>
        <v>0</v>
      </c>
      <c r="DI365" s="202">
        <f t="shared" si="34"/>
        <v>0</v>
      </c>
      <c r="DJ365" s="246">
        <f>+DG339*DG365+DH339*DH365+DI339*DI365</f>
        <v>0</v>
      </c>
      <c r="DK365" s="209"/>
      <c r="DL365" s="247"/>
      <c r="DM365" s="248"/>
      <c r="DN365" s="248"/>
      <c r="DO365" s="249"/>
      <c r="DR365" s="250">
        <f t="shared" si="35"/>
        <v>0</v>
      </c>
      <c r="DS365" s="397"/>
      <c r="DT365" s="397"/>
      <c r="DU365" s="398"/>
      <c r="DV365" s="391"/>
      <c r="DW365" s="253">
        <f t="shared" si="36"/>
        <v>0</v>
      </c>
      <c r="DX365" s="399"/>
      <c r="DY365" s="399"/>
      <c r="DZ365" s="400"/>
      <c r="EA365" s="391"/>
      <c r="EB365" s="401">
        <f t="shared" si="37"/>
        <v>0</v>
      </c>
      <c r="EC365" s="402"/>
      <c r="ED365" s="402"/>
      <c r="EE365" s="403"/>
    </row>
    <row r="366" spans="1:135" x14ac:dyDescent="0.3">
      <c r="A366" s="20">
        <f t="shared" si="38"/>
        <v>70726</v>
      </c>
      <c r="B366" s="21"/>
      <c r="C366" s="21"/>
      <c r="D366" s="21"/>
      <c r="E366" s="458"/>
      <c r="F366" s="223"/>
      <c r="G366" s="183"/>
      <c r="H366" s="183"/>
      <c r="I366" s="183"/>
      <c r="J366" s="183"/>
      <c r="K366" s="183"/>
      <c r="L366" s="183"/>
      <c r="M366" s="183"/>
      <c r="N366" s="183"/>
      <c r="O366" s="224"/>
      <c r="P366" s="167">
        <f>+IF(DL366=0,0,IF(5*DL366/DL363&lt;2,2,5*DL366/DL339))</f>
        <v>0</v>
      </c>
      <c r="Q366" s="223"/>
      <c r="R366" s="225"/>
      <c r="S366" s="225"/>
      <c r="T366" s="168"/>
      <c r="U366" s="168"/>
      <c r="V366" s="168"/>
      <c r="W366" s="166"/>
      <c r="X366" s="183">
        <f>IF(CL339=0,0,5-CL366*0.3)</f>
        <v>0</v>
      </c>
      <c r="Y366" s="169">
        <f>+IF(CP339="M",CU366,0)</f>
        <v>0</v>
      </c>
      <c r="Z366" s="170"/>
      <c r="AB366" s="223"/>
      <c r="AC366" s="183"/>
      <c r="AD366" s="183"/>
      <c r="AE366" s="183"/>
      <c r="AF366" s="183"/>
      <c r="AG366" s="183"/>
      <c r="AH366" s="183"/>
      <c r="AI366" s="183"/>
      <c r="AJ366" s="183"/>
      <c r="AK366" s="226"/>
      <c r="AL366" s="227"/>
      <c r="AM366" s="223">
        <f>+SUM(AX366:BC366)/BC338</f>
        <v>0</v>
      </c>
      <c r="AN366" s="225"/>
      <c r="AO366" s="225"/>
      <c r="AP366" s="168"/>
      <c r="AQ366" s="168"/>
      <c r="AR366" s="168"/>
      <c r="AS366" s="166"/>
      <c r="AT366" s="183">
        <f>IF(CM339=0,0,5-CM366*0.3)</f>
        <v>0</v>
      </c>
      <c r="AU366" s="169">
        <f>+IF(CQ339="G",CU366,0)</f>
        <v>0</v>
      </c>
      <c r="AV366" s="173"/>
      <c r="AX366" s="228"/>
      <c r="AY366" s="229"/>
      <c r="AZ366" s="229"/>
      <c r="BA366" s="229"/>
      <c r="BB366" s="229"/>
      <c r="BC366" s="230"/>
      <c r="BE366" s="231"/>
      <c r="BF366" s="183"/>
      <c r="BG366" s="183"/>
      <c r="BH366" s="183"/>
      <c r="BI366" s="183"/>
      <c r="BJ366" s="183"/>
      <c r="BK366" s="183"/>
      <c r="BL366" s="183"/>
      <c r="BM366" s="183"/>
      <c r="BN366" s="226"/>
      <c r="BO366" s="227"/>
      <c r="BP366" s="223"/>
      <c r="BQ366" s="225"/>
      <c r="BR366" s="225"/>
      <c r="BS366" s="168"/>
      <c r="BT366" s="168"/>
      <c r="BU366" s="168"/>
      <c r="BV366" s="166"/>
      <c r="BW366" s="183">
        <f>IF(CV339=0,0,5-CV366*0.3)</f>
        <v>0</v>
      </c>
      <c r="BX366" s="169">
        <f>+IF(AY339="G",BC366,0)</f>
        <v>0</v>
      </c>
      <c r="BY366" s="184"/>
      <c r="CA366" s="185">
        <f>+SUM(F366:O366)*F339/P338+P366*P339+Q339*SUM(Q366:W366)/W338+X339*X366+Y339*Y366+Z339*Z366</f>
        <v>0</v>
      </c>
      <c r="CB366" s="232">
        <f t="shared" si="28"/>
        <v>0</v>
      </c>
      <c r="CC366" s="187"/>
      <c r="CD366" s="188">
        <f>+SUM(AB366:AL366)*AB339/AL$2+SUM(AM366:AS366)*AM339/AS$2+AT366*AT339+AU366*AU339+AV366*AV339</f>
        <v>0</v>
      </c>
      <c r="CE366" s="233">
        <f t="shared" si="29"/>
        <v>0</v>
      </c>
      <c r="CF366" s="190"/>
      <c r="CG366" s="191">
        <f>+SUM(BE366:BO366)*BE339/BO$2+SUM(BP366:BV366)*BP339/BV$2+BW366*BW339+BX366*BX339+BY366*BY339</f>
        <v>0</v>
      </c>
      <c r="CH366" s="234">
        <f t="shared" si="30"/>
        <v>0</v>
      </c>
      <c r="CI366" s="190"/>
      <c r="CJ366" s="433">
        <f>+CA366*CA340+CD366*CD340+CG366*CG340</f>
        <v>0</v>
      </c>
      <c r="CL366" s="236"/>
      <c r="CM366" s="237"/>
      <c r="CN366" s="238"/>
      <c r="CP366" s="239"/>
      <c r="CQ366" s="240"/>
      <c r="CR366" s="240"/>
      <c r="CS366" s="240"/>
      <c r="CT366" s="241"/>
      <c r="CU366" s="242">
        <f t="shared" si="39"/>
        <v>0</v>
      </c>
      <c r="CW366" s="243"/>
      <c r="CX366" s="244">
        <f>+IF(DM366=0,0,IF(5*DM366/DM339&lt;2,2,5*DM366/DM339))</f>
        <v>0</v>
      </c>
      <c r="CY366" s="202">
        <f t="shared" si="32"/>
        <v>0</v>
      </c>
      <c r="CZ366" s="245">
        <f>+CW339*CW366+CX339*CX366+CY339*CY366</f>
        <v>0</v>
      </c>
      <c r="DA366" s="204"/>
      <c r="DB366" s="243"/>
      <c r="DC366" s="244">
        <f>+IF(DN366=0,0,IF(5*DN366/DN339&lt;2,2,5*DN366/DN339))</f>
        <v>0</v>
      </c>
      <c r="DD366" s="202">
        <f t="shared" si="33"/>
        <v>0</v>
      </c>
      <c r="DE366" s="246">
        <f>+DB339*DB366+DC339*DC366+DD339*DD366</f>
        <v>0</v>
      </c>
      <c r="DF366" s="190"/>
      <c r="DG366" s="243"/>
      <c r="DH366" s="202">
        <f t="shared" si="31"/>
        <v>0</v>
      </c>
      <c r="DI366" s="202">
        <f t="shared" si="34"/>
        <v>0</v>
      </c>
      <c r="DJ366" s="246">
        <f>+DG339*DG366+DH339*DH366+DI339*DI366</f>
        <v>0</v>
      </c>
      <c r="DK366" s="209"/>
      <c r="DL366" s="247"/>
      <c r="DM366" s="248"/>
      <c r="DN366" s="248"/>
      <c r="DO366" s="249"/>
      <c r="DR366" s="250">
        <f t="shared" si="35"/>
        <v>0</v>
      </c>
      <c r="DS366" s="397"/>
      <c r="DT366" s="397"/>
      <c r="DU366" s="398"/>
      <c r="DV366" s="391"/>
      <c r="DW366" s="253">
        <f t="shared" si="36"/>
        <v>0</v>
      </c>
      <c r="DX366" s="399"/>
      <c r="DY366" s="399"/>
      <c r="DZ366" s="400"/>
      <c r="EA366" s="391"/>
      <c r="EB366" s="401">
        <f t="shared" si="37"/>
        <v>0</v>
      </c>
      <c r="EC366" s="402"/>
      <c r="ED366" s="402"/>
      <c r="EE366" s="403"/>
    </row>
    <row r="367" spans="1:135" x14ac:dyDescent="0.3">
      <c r="A367" s="20">
        <f t="shared" si="38"/>
        <v>70727</v>
      </c>
      <c r="B367" s="21"/>
      <c r="C367" s="21"/>
      <c r="D367" s="21"/>
      <c r="E367" s="458"/>
      <c r="F367" s="223"/>
      <c r="G367" s="183"/>
      <c r="H367" s="183"/>
      <c r="I367" s="183"/>
      <c r="J367" s="183"/>
      <c r="K367" s="183"/>
      <c r="L367" s="183"/>
      <c r="M367" s="183"/>
      <c r="N367" s="183"/>
      <c r="O367" s="224"/>
      <c r="P367" s="167">
        <f>+IF(DL367=0,0,IF(5*DL367/DL364&lt;2,2,5*DL367/DL339))</f>
        <v>0</v>
      </c>
      <c r="Q367" s="223"/>
      <c r="R367" s="225"/>
      <c r="S367" s="225"/>
      <c r="T367" s="168"/>
      <c r="U367" s="168"/>
      <c r="V367" s="168"/>
      <c r="W367" s="166"/>
      <c r="X367" s="183">
        <f>IF(CL339=0,0,5-CL367*0.3)</f>
        <v>0</v>
      </c>
      <c r="Y367" s="169">
        <f>+IF(CP339="M",CU367,0)</f>
        <v>0</v>
      </c>
      <c r="Z367" s="170"/>
      <c r="AB367" s="223"/>
      <c r="AC367" s="183"/>
      <c r="AD367" s="183"/>
      <c r="AE367" s="183"/>
      <c r="AF367" s="183"/>
      <c r="AG367" s="183"/>
      <c r="AH367" s="183"/>
      <c r="AI367" s="183"/>
      <c r="AJ367" s="183"/>
      <c r="AK367" s="226"/>
      <c r="AL367" s="227"/>
      <c r="AM367" s="223">
        <f>+SUM(AX367:BC367)/BC338</f>
        <v>0</v>
      </c>
      <c r="AN367" s="225"/>
      <c r="AO367" s="225"/>
      <c r="AP367" s="168"/>
      <c r="AQ367" s="168"/>
      <c r="AR367" s="168"/>
      <c r="AS367" s="166"/>
      <c r="AT367" s="183">
        <f>IF(CM339=0,0,5-CM367*0.3)</f>
        <v>0</v>
      </c>
      <c r="AU367" s="169">
        <f>+IF(CQ339="G",CU367,0)</f>
        <v>0</v>
      </c>
      <c r="AV367" s="173"/>
      <c r="AX367" s="228"/>
      <c r="AY367" s="229"/>
      <c r="AZ367" s="229"/>
      <c r="BA367" s="229"/>
      <c r="BB367" s="229"/>
      <c r="BC367" s="230"/>
      <c r="BE367" s="231"/>
      <c r="BF367" s="183"/>
      <c r="BG367" s="183"/>
      <c r="BH367" s="183"/>
      <c r="BI367" s="183"/>
      <c r="BJ367" s="183"/>
      <c r="BK367" s="183"/>
      <c r="BL367" s="183"/>
      <c r="BM367" s="183"/>
      <c r="BN367" s="226"/>
      <c r="BO367" s="227"/>
      <c r="BP367" s="223"/>
      <c r="BQ367" s="225"/>
      <c r="BR367" s="225"/>
      <c r="BS367" s="168"/>
      <c r="BT367" s="168"/>
      <c r="BU367" s="168"/>
      <c r="BV367" s="166"/>
      <c r="BW367" s="183">
        <f>IF(CV339=0,0,5-CV367*0.3)</f>
        <v>0</v>
      </c>
      <c r="BX367" s="169">
        <f>+IF(AY339="G",BC367,0)</f>
        <v>0</v>
      </c>
      <c r="BY367" s="184"/>
      <c r="CA367" s="185">
        <f>+SUM(F367:O367)*F339/P338+P367*P339+Q339*SUM(Q367:W367)/W338+X339*X367+Y339*Y367+Z339*Z367</f>
        <v>0</v>
      </c>
      <c r="CB367" s="232">
        <f t="shared" si="28"/>
        <v>0</v>
      </c>
      <c r="CC367" s="187"/>
      <c r="CD367" s="188">
        <f>+SUM(AB367:AL367)*AB339/AL$2+SUM(AM367:AS367)*AM339/AS$2+AT367*AT339+AU367*AU339+AV367*AV339</f>
        <v>0</v>
      </c>
      <c r="CE367" s="233">
        <f t="shared" si="29"/>
        <v>0</v>
      </c>
      <c r="CF367" s="190"/>
      <c r="CG367" s="191">
        <f>+SUM(BE367:BO367)*BE339/BO$2+SUM(BP367:BV367)*BP339/BV$2+BW367*BW339+BX367*BX339+BY367*BY339</f>
        <v>0</v>
      </c>
      <c r="CH367" s="234">
        <f t="shared" si="30"/>
        <v>0</v>
      </c>
      <c r="CI367" s="190"/>
      <c r="CJ367" s="433">
        <f>+CA367*CA340+CD367*CD340+CG367*CG340</f>
        <v>0</v>
      </c>
      <c r="CL367" s="236"/>
      <c r="CM367" s="237"/>
      <c r="CN367" s="238"/>
      <c r="CP367" s="239"/>
      <c r="CQ367" s="240"/>
      <c r="CR367" s="240"/>
      <c r="CS367" s="240"/>
      <c r="CT367" s="241"/>
      <c r="CU367" s="242">
        <f t="shared" si="39"/>
        <v>0</v>
      </c>
      <c r="CW367" s="243"/>
      <c r="CX367" s="244">
        <f>+IF(DM367=0,0,IF(5*DM367/DM339&lt;2,2,5*DM367/DM339))</f>
        <v>0</v>
      </c>
      <c r="CY367" s="202">
        <f t="shared" si="32"/>
        <v>0</v>
      </c>
      <c r="CZ367" s="245">
        <f>+CW339*CW367+CX339*CX367+CY339*CY367</f>
        <v>0</v>
      </c>
      <c r="DA367" s="204"/>
      <c r="DB367" s="243"/>
      <c r="DC367" s="244">
        <f>+IF(DN367=0,0,IF(5*DN367/DN339&lt;2,2,5*DN367/DN339))</f>
        <v>0</v>
      </c>
      <c r="DD367" s="202">
        <f t="shared" si="33"/>
        <v>0</v>
      </c>
      <c r="DE367" s="246">
        <f>+DB339*DB367+DC339*DC367+DD339*DD367</f>
        <v>0</v>
      </c>
      <c r="DF367" s="190"/>
      <c r="DG367" s="243"/>
      <c r="DH367" s="202">
        <f t="shared" si="31"/>
        <v>0</v>
      </c>
      <c r="DI367" s="202">
        <f t="shared" si="34"/>
        <v>0</v>
      </c>
      <c r="DJ367" s="246">
        <f>+DG339*DG367+DH339*DH367+DI339*DI367</f>
        <v>0</v>
      </c>
      <c r="DK367" s="209"/>
      <c r="DL367" s="247"/>
      <c r="DM367" s="248"/>
      <c r="DN367" s="248"/>
      <c r="DO367" s="249"/>
      <c r="DR367" s="250">
        <f t="shared" si="35"/>
        <v>0</v>
      </c>
      <c r="DS367" s="397"/>
      <c r="DT367" s="397"/>
      <c r="DU367" s="398"/>
      <c r="DV367" s="391"/>
      <c r="DW367" s="253">
        <f t="shared" si="36"/>
        <v>0</v>
      </c>
      <c r="DX367" s="399"/>
      <c r="DY367" s="399"/>
      <c r="DZ367" s="400"/>
      <c r="EA367" s="391"/>
      <c r="EB367" s="401">
        <f t="shared" si="37"/>
        <v>0</v>
      </c>
      <c r="EC367" s="402"/>
      <c r="ED367" s="402"/>
      <c r="EE367" s="403"/>
    </row>
    <row r="368" spans="1:135" x14ac:dyDescent="0.3">
      <c r="A368" s="20">
        <f t="shared" si="38"/>
        <v>70728</v>
      </c>
      <c r="B368" s="21"/>
      <c r="C368" s="21"/>
      <c r="D368" s="21"/>
      <c r="E368" s="458"/>
      <c r="F368" s="223"/>
      <c r="G368" s="183"/>
      <c r="H368" s="183"/>
      <c r="I368" s="183"/>
      <c r="J368" s="183"/>
      <c r="K368" s="183"/>
      <c r="L368" s="183"/>
      <c r="M368" s="183"/>
      <c r="N368" s="183"/>
      <c r="O368" s="224"/>
      <c r="P368" s="167">
        <f>+IF(DL368=0,0,IF(5*DL368/DL365&lt;2,2,5*DL368/DL339))</f>
        <v>0</v>
      </c>
      <c r="Q368" s="223"/>
      <c r="R368" s="225"/>
      <c r="S368" s="225"/>
      <c r="T368" s="168"/>
      <c r="U368" s="168"/>
      <c r="V368" s="168"/>
      <c r="W368" s="166"/>
      <c r="X368" s="183">
        <f>IF(CL339=0,0,5-CL368*0.3)</f>
        <v>0</v>
      </c>
      <c r="Y368" s="169">
        <f>+IF(CP339="M",CU368,0)</f>
        <v>0</v>
      </c>
      <c r="Z368" s="170"/>
      <c r="AB368" s="223"/>
      <c r="AC368" s="183"/>
      <c r="AD368" s="183"/>
      <c r="AE368" s="183"/>
      <c r="AF368" s="183"/>
      <c r="AG368" s="183"/>
      <c r="AH368" s="183"/>
      <c r="AI368" s="183"/>
      <c r="AJ368" s="183"/>
      <c r="AK368" s="226"/>
      <c r="AL368" s="227"/>
      <c r="AM368" s="223">
        <f>+SUM(AX368:BC368)/BC338</f>
        <v>0</v>
      </c>
      <c r="AN368" s="225"/>
      <c r="AO368" s="225"/>
      <c r="AP368" s="168"/>
      <c r="AQ368" s="168"/>
      <c r="AR368" s="168"/>
      <c r="AS368" s="166"/>
      <c r="AT368" s="183">
        <f>IF(CM339=0,0,5-CM368*0.3)</f>
        <v>0</v>
      </c>
      <c r="AU368" s="169">
        <f>+IF(CQ339="G",CU368,0)</f>
        <v>0</v>
      </c>
      <c r="AV368" s="173"/>
      <c r="AX368" s="228"/>
      <c r="AY368" s="229"/>
      <c r="AZ368" s="229"/>
      <c r="BA368" s="229"/>
      <c r="BB368" s="229"/>
      <c r="BC368" s="230"/>
      <c r="BE368" s="231"/>
      <c r="BF368" s="183"/>
      <c r="BG368" s="183"/>
      <c r="BH368" s="183"/>
      <c r="BI368" s="183"/>
      <c r="BJ368" s="183"/>
      <c r="BK368" s="183"/>
      <c r="BL368" s="183"/>
      <c r="BM368" s="183"/>
      <c r="BN368" s="226"/>
      <c r="BO368" s="227"/>
      <c r="BP368" s="223"/>
      <c r="BQ368" s="225"/>
      <c r="BR368" s="225"/>
      <c r="BS368" s="168"/>
      <c r="BT368" s="168"/>
      <c r="BU368" s="168"/>
      <c r="BV368" s="166"/>
      <c r="BW368" s="183">
        <f>IF(CV339=0,0,5-CV368*0.3)</f>
        <v>0</v>
      </c>
      <c r="BX368" s="169">
        <f>+IF(AY339="G",BC368,0)</f>
        <v>0</v>
      </c>
      <c r="BY368" s="184"/>
      <c r="CA368" s="185">
        <f>+SUM(F368:O368)*F339/P338+P368*P339+Q339*SUM(Q368:W368)/W338+X339*X368+Y339*Y368+Z339*Z368</f>
        <v>0</v>
      </c>
      <c r="CB368" s="232">
        <f t="shared" si="28"/>
        <v>0</v>
      </c>
      <c r="CC368" s="187"/>
      <c r="CD368" s="188">
        <f>+SUM(AB368:AL368)*AB339/AL$2+SUM(AM368:AS368)*AM339/AS$2+AT368*AT339+AU368*AU339+AV368*AV339</f>
        <v>0</v>
      </c>
      <c r="CE368" s="233">
        <f t="shared" si="29"/>
        <v>0</v>
      </c>
      <c r="CF368" s="190"/>
      <c r="CG368" s="191">
        <f>+SUM(BE368:BO368)*BE339/BO$2+SUM(BP368:BV368)*BP339/BV$2+BW368*BW339+BX368*BX339+BY368*BY339</f>
        <v>0</v>
      </c>
      <c r="CH368" s="234">
        <f t="shared" si="30"/>
        <v>0</v>
      </c>
      <c r="CI368" s="190"/>
      <c r="CJ368" s="433">
        <f>+CA368*CA340+CD368*CD340+CG368*CG340</f>
        <v>0</v>
      </c>
      <c r="CL368" s="236"/>
      <c r="CM368" s="237"/>
      <c r="CN368" s="238"/>
      <c r="CP368" s="434"/>
      <c r="CQ368" s="435"/>
      <c r="CR368" s="435"/>
      <c r="CS368" s="435"/>
      <c r="CT368" s="436"/>
      <c r="CU368" s="242">
        <f t="shared" si="39"/>
        <v>0</v>
      </c>
      <c r="CW368" s="243"/>
      <c r="CX368" s="244">
        <f>+IF(DM368=0,0,IF(5*DM368/DM339&lt;2,2,5*DM368/DM339))</f>
        <v>0</v>
      </c>
      <c r="CY368" s="202">
        <f t="shared" si="32"/>
        <v>0</v>
      </c>
      <c r="CZ368" s="245">
        <f>+CW339*CW368+CX339*CX368+CY339*CY368</f>
        <v>0</v>
      </c>
      <c r="DA368" s="204"/>
      <c r="DB368" s="243"/>
      <c r="DC368" s="244">
        <f>+IF(DN368=0,0,IF(5*DN368/DN339&lt;2,2,5*DN368/DN339))</f>
        <v>0</v>
      </c>
      <c r="DD368" s="202">
        <f t="shared" si="33"/>
        <v>0</v>
      </c>
      <c r="DE368" s="246">
        <f>+DB339*DB368+DC339*DC368+DD339*DD368</f>
        <v>0</v>
      </c>
      <c r="DF368" s="190"/>
      <c r="DG368" s="243"/>
      <c r="DH368" s="202">
        <f t="shared" si="31"/>
        <v>0</v>
      </c>
      <c r="DI368" s="202">
        <f t="shared" si="34"/>
        <v>0</v>
      </c>
      <c r="DJ368" s="246">
        <f>+DG339*DG368+DH339*DH368+DI339*DI368</f>
        <v>0</v>
      </c>
      <c r="DK368" s="209"/>
      <c r="DL368" s="247"/>
      <c r="DM368" s="248"/>
      <c r="DN368" s="248"/>
      <c r="DO368" s="249"/>
      <c r="DR368" s="250">
        <f t="shared" si="35"/>
        <v>0</v>
      </c>
      <c r="DS368" s="397"/>
      <c r="DT368" s="397"/>
      <c r="DU368" s="398"/>
      <c r="DV368" s="391"/>
      <c r="DW368" s="253">
        <f t="shared" si="36"/>
        <v>0</v>
      </c>
      <c r="DX368" s="399"/>
      <c r="DY368" s="399"/>
      <c r="DZ368" s="400"/>
      <c r="EA368" s="391"/>
      <c r="EB368" s="401">
        <f t="shared" si="37"/>
        <v>0</v>
      </c>
      <c r="EC368" s="402"/>
      <c r="ED368" s="402"/>
      <c r="EE368" s="403"/>
    </row>
    <row r="369" spans="1:135" x14ac:dyDescent="0.3">
      <c r="A369" s="20">
        <f t="shared" si="38"/>
        <v>70729</v>
      </c>
      <c r="B369" s="21"/>
      <c r="C369" s="21"/>
      <c r="D369" s="21"/>
      <c r="E369" s="458"/>
      <c r="F369" s="266"/>
      <c r="G369" s="268"/>
      <c r="H369" s="268"/>
      <c r="I369" s="268"/>
      <c r="J369" s="268"/>
      <c r="K369" s="268"/>
      <c r="L369" s="268"/>
      <c r="M369" s="268"/>
      <c r="N369" s="268"/>
      <c r="O369" s="224"/>
      <c r="P369" s="167">
        <f>+IF(DL369=0,0,IF(5*DL369/DL366&lt;2,2,5*DL369/DL339))</f>
        <v>0</v>
      </c>
      <c r="Q369" s="266"/>
      <c r="R369" s="269"/>
      <c r="S369" s="269"/>
      <c r="T369" s="169"/>
      <c r="U369" s="169"/>
      <c r="V369" s="169"/>
      <c r="W369" s="166"/>
      <c r="X369" s="183">
        <f>IF(CL339=0,0,5-CL369*0.3)</f>
        <v>0</v>
      </c>
      <c r="Y369" s="169">
        <f>+IF(CP339="M",CU369,0)</f>
        <v>0</v>
      </c>
      <c r="Z369" s="170"/>
      <c r="AB369" s="266"/>
      <c r="AC369" s="268"/>
      <c r="AD369" s="268"/>
      <c r="AE369" s="268"/>
      <c r="AF369" s="268"/>
      <c r="AG369" s="268"/>
      <c r="AH369" s="268"/>
      <c r="AI369" s="268"/>
      <c r="AJ369" s="268"/>
      <c r="AK369" s="226"/>
      <c r="AL369" s="227"/>
      <c r="AM369" s="223">
        <f>+SUM(AX369:BC369)/BC338</f>
        <v>0</v>
      </c>
      <c r="AN369" s="269"/>
      <c r="AO369" s="269"/>
      <c r="AP369" s="169"/>
      <c r="AQ369" s="169"/>
      <c r="AR369" s="169"/>
      <c r="AS369" s="166"/>
      <c r="AT369" s="183">
        <f>IF(CM339=0,0,5-CM369*0.3)</f>
        <v>0</v>
      </c>
      <c r="AU369" s="169">
        <f>+IF(CQ339="G",CU369,0)</f>
        <v>0</v>
      </c>
      <c r="AV369" s="173"/>
      <c r="AX369" s="228"/>
      <c r="AY369" s="229"/>
      <c r="AZ369" s="229"/>
      <c r="BA369" s="229"/>
      <c r="BB369" s="229"/>
      <c r="BC369" s="230"/>
      <c r="BE369" s="270"/>
      <c r="BF369" s="268"/>
      <c r="BG369" s="268"/>
      <c r="BH369" s="268"/>
      <c r="BI369" s="268"/>
      <c r="BJ369" s="268"/>
      <c r="BK369" s="268"/>
      <c r="BL369" s="268"/>
      <c r="BM369" s="268"/>
      <c r="BN369" s="226"/>
      <c r="BO369" s="227"/>
      <c r="BP369" s="223"/>
      <c r="BQ369" s="269"/>
      <c r="BR369" s="269"/>
      <c r="BS369" s="169"/>
      <c r="BT369" s="169"/>
      <c r="BU369" s="169"/>
      <c r="BV369" s="166"/>
      <c r="BW369" s="183">
        <f>IF(CV339=0,0,5-CV369*0.3)</f>
        <v>0</v>
      </c>
      <c r="BX369" s="169">
        <f>+IF(AY339="G",BC369,0)</f>
        <v>0</v>
      </c>
      <c r="BY369" s="184"/>
      <c r="CA369" s="185">
        <f>+SUM(F369:O369)*F339/P338+P369*P339+Q339*SUM(Q369:W369)/W338+X339*X369+Y339*Y369+Z339*Z369</f>
        <v>0</v>
      </c>
      <c r="CB369" s="232">
        <f t="shared" si="28"/>
        <v>0</v>
      </c>
      <c r="CC369" s="187"/>
      <c r="CD369" s="188">
        <f>+SUM(AB369:AL369)*AB339/AL$2+SUM(AM369:AS369)*AM339/AS$2+AT369*AT339+AU369*AU339+AV369*AV339</f>
        <v>0</v>
      </c>
      <c r="CE369" s="233">
        <f t="shared" si="29"/>
        <v>0</v>
      </c>
      <c r="CF369" s="190"/>
      <c r="CG369" s="191">
        <f>+SUM(BE369:BO369)*BE339/BO$2+SUM(BP369:BV369)*BP339/BV$2+BW369*BW339+BX369*BX339+BY369*BY339</f>
        <v>0</v>
      </c>
      <c r="CH369" s="234">
        <f t="shared" si="30"/>
        <v>0</v>
      </c>
      <c r="CI369" s="190"/>
      <c r="CJ369" s="433">
        <f>+CA369*CA340+CD369*CD340+CG369*CG340</f>
        <v>0</v>
      </c>
      <c r="CL369" s="236"/>
      <c r="CM369" s="237"/>
      <c r="CN369" s="238"/>
      <c r="CP369" s="434"/>
      <c r="CQ369" s="435"/>
      <c r="CR369" s="435"/>
      <c r="CS369" s="435"/>
      <c r="CT369" s="436"/>
      <c r="CU369" s="242">
        <f t="shared" si="39"/>
        <v>0</v>
      </c>
      <c r="CW369" s="243"/>
      <c r="CX369" s="244">
        <f>+IF(DM369=0,0,IF(5*DM369/DM339&lt;2,2,5*DM369/DM339))</f>
        <v>0</v>
      </c>
      <c r="CY369" s="202">
        <f t="shared" si="32"/>
        <v>0</v>
      </c>
      <c r="CZ369" s="245">
        <f>+CW339*CW369+CX339*CX369+CY339*CY369</f>
        <v>0</v>
      </c>
      <c r="DA369" s="204"/>
      <c r="DB369" s="243"/>
      <c r="DC369" s="244">
        <f>+IF(DN369=0,0,IF(5*DN369/DN339&lt;2,2,5*DN369/DN339))</f>
        <v>0</v>
      </c>
      <c r="DD369" s="202">
        <f t="shared" si="33"/>
        <v>0</v>
      </c>
      <c r="DE369" s="246">
        <f>+DB339*DB369+DC339*DC369+DD339*DD369</f>
        <v>0</v>
      </c>
      <c r="DF369" s="190"/>
      <c r="DG369" s="243"/>
      <c r="DH369" s="202">
        <f t="shared" si="31"/>
        <v>0</v>
      </c>
      <c r="DI369" s="202">
        <f t="shared" si="34"/>
        <v>0</v>
      </c>
      <c r="DJ369" s="246">
        <f>+DG339*DG369+DH339*DH369+DI339*DI369</f>
        <v>0</v>
      </c>
      <c r="DK369" s="209"/>
      <c r="DL369" s="247"/>
      <c r="DM369" s="248"/>
      <c r="DN369" s="248"/>
      <c r="DO369" s="249"/>
      <c r="DR369" s="250">
        <f t="shared" si="35"/>
        <v>0</v>
      </c>
      <c r="DS369" s="397"/>
      <c r="DT369" s="397"/>
      <c r="DU369" s="398"/>
      <c r="DV369" s="391"/>
      <c r="DW369" s="253">
        <f t="shared" si="36"/>
        <v>0</v>
      </c>
      <c r="DX369" s="399"/>
      <c r="DY369" s="399"/>
      <c r="DZ369" s="400"/>
      <c r="EA369" s="391"/>
      <c r="EB369" s="401">
        <f t="shared" si="37"/>
        <v>0</v>
      </c>
      <c r="EC369" s="402"/>
      <c r="ED369" s="402"/>
      <c r="EE369" s="403"/>
    </row>
    <row r="370" spans="1:135" x14ac:dyDescent="0.3">
      <c r="A370" s="20">
        <f t="shared" si="38"/>
        <v>70730</v>
      </c>
      <c r="B370" s="21"/>
      <c r="C370" s="21"/>
      <c r="D370" s="21"/>
      <c r="E370" s="458"/>
      <c r="F370" s="223"/>
      <c r="G370" s="183"/>
      <c r="H370" s="183"/>
      <c r="I370" s="183"/>
      <c r="J370" s="183"/>
      <c r="K370" s="183"/>
      <c r="L370" s="183"/>
      <c r="M370" s="183"/>
      <c r="N370" s="183"/>
      <c r="O370" s="224"/>
      <c r="P370" s="167">
        <f>+IF(DL370=0,0,IF(5*DL370/DL367&lt;2,2,5*DL370/DL339))</f>
        <v>0</v>
      </c>
      <c r="Q370" s="223"/>
      <c r="R370" s="225"/>
      <c r="S370" s="225"/>
      <c r="T370" s="168"/>
      <c r="U370" s="168"/>
      <c r="V370" s="168"/>
      <c r="W370" s="166"/>
      <c r="X370" s="183">
        <f>IF(CL339=0,0,5-CL370*0.3)</f>
        <v>0</v>
      </c>
      <c r="Y370" s="169">
        <f>+IF(CP339="M",CU370,0)</f>
        <v>0</v>
      </c>
      <c r="Z370" s="170"/>
      <c r="AB370" s="223"/>
      <c r="AC370" s="183"/>
      <c r="AD370" s="183"/>
      <c r="AE370" s="183"/>
      <c r="AF370" s="183"/>
      <c r="AG370" s="183"/>
      <c r="AH370" s="183"/>
      <c r="AI370" s="183"/>
      <c r="AJ370" s="183"/>
      <c r="AK370" s="226"/>
      <c r="AL370" s="227"/>
      <c r="AM370" s="223">
        <f>+SUM(AX370:BC370)/BC338</f>
        <v>0</v>
      </c>
      <c r="AN370" s="225"/>
      <c r="AO370" s="225"/>
      <c r="AP370" s="168"/>
      <c r="AQ370" s="168"/>
      <c r="AR370" s="168"/>
      <c r="AS370" s="166"/>
      <c r="AT370" s="183">
        <f>IF(CM339=0,0,5-CM370*0.3)</f>
        <v>0</v>
      </c>
      <c r="AU370" s="169">
        <f>+IF(CQ339="G",CU370,0)</f>
        <v>0</v>
      </c>
      <c r="AV370" s="173"/>
      <c r="AX370" s="228"/>
      <c r="AY370" s="229"/>
      <c r="AZ370" s="229"/>
      <c r="BA370" s="229"/>
      <c r="BB370" s="229"/>
      <c r="BC370" s="230"/>
      <c r="BE370" s="231"/>
      <c r="BF370" s="183"/>
      <c r="BG370" s="183"/>
      <c r="BH370" s="183"/>
      <c r="BI370" s="183"/>
      <c r="BJ370" s="183"/>
      <c r="BK370" s="183"/>
      <c r="BL370" s="183"/>
      <c r="BM370" s="183"/>
      <c r="BN370" s="226"/>
      <c r="BO370" s="227"/>
      <c r="BP370" s="223"/>
      <c r="BQ370" s="225"/>
      <c r="BR370" s="225"/>
      <c r="BS370" s="168"/>
      <c r="BT370" s="168"/>
      <c r="BU370" s="168"/>
      <c r="BV370" s="166"/>
      <c r="BW370" s="183">
        <f>IF(CV339=0,0,5-CV370*0.3)</f>
        <v>0</v>
      </c>
      <c r="BX370" s="169">
        <f>+IF(AY339="G",BC370,0)</f>
        <v>0</v>
      </c>
      <c r="BY370" s="184"/>
      <c r="CA370" s="185">
        <f>+SUM(F370:O370)*F339/P338+P370*P339+Q339*SUM(Q370:W370)/W338+X339*X370+Y339*Y370+Z339*Z370</f>
        <v>0</v>
      </c>
      <c r="CB370" s="232">
        <f t="shared" si="28"/>
        <v>0</v>
      </c>
      <c r="CC370" s="187"/>
      <c r="CD370" s="188">
        <f>+SUM(AB370:AL370)*AB339/AL$2+SUM(AM370:AS370)*AM339/AS$2+AT370*AT339+AU370*AU339+AV370*AV339</f>
        <v>0</v>
      </c>
      <c r="CE370" s="233">
        <f t="shared" si="29"/>
        <v>0</v>
      </c>
      <c r="CF370" s="190"/>
      <c r="CG370" s="191">
        <f>+SUM(BE370:BO370)*BE339/BO$2+SUM(BP370:BV370)*BP339/BV$2+BW370*BW339+BX370*BX339+BY370*BY339</f>
        <v>0</v>
      </c>
      <c r="CH370" s="234">
        <f t="shared" si="30"/>
        <v>0</v>
      </c>
      <c r="CI370" s="190"/>
      <c r="CJ370" s="433">
        <f>+CA370*CA340+CD370*CD340+CG370*CG340</f>
        <v>0</v>
      </c>
      <c r="CL370" s="236"/>
      <c r="CM370" s="237"/>
      <c r="CN370" s="238"/>
      <c r="CP370" s="239"/>
      <c r="CQ370" s="240"/>
      <c r="CR370" s="240"/>
      <c r="CS370" s="240"/>
      <c r="CT370" s="241"/>
      <c r="CU370" s="242">
        <f t="shared" si="39"/>
        <v>0</v>
      </c>
      <c r="CW370" s="243"/>
      <c r="CX370" s="244">
        <f>+IF(DM370=0,0,IF(5*DM370/DM339&lt;2,2,5*DM370/DM339))</f>
        <v>0</v>
      </c>
      <c r="CY370" s="202">
        <f t="shared" si="32"/>
        <v>0</v>
      </c>
      <c r="CZ370" s="245">
        <f>+CW339*CW370+CX339*CX370+CY339*CY370</f>
        <v>0</v>
      </c>
      <c r="DA370" s="204"/>
      <c r="DB370" s="243"/>
      <c r="DC370" s="244">
        <f>+IF(DN370=0,0,IF(5*DN370/DN339&lt;2,2,5*DN370/DN339))</f>
        <v>0</v>
      </c>
      <c r="DD370" s="202">
        <f t="shared" si="33"/>
        <v>0</v>
      </c>
      <c r="DE370" s="246">
        <f>+DB339*DB370+DC339*DC370+DD339*DD370</f>
        <v>0</v>
      </c>
      <c r="DF370" s="190"/>
      <c r="DG370" s="243"/>
      <c r="DH370" s="202">
        <f t="shared" si="31"/>
        <v>0</v>
      </c>
      <c r="DI370" s="202">
        <f t="shared" si="34"/>
        <v>0</v>
      </c>
      <c r="DJ370" s="246">
        <f>+DG339*DG370+DH339*DH370+DI339*DI370</f>
        <v>0</v>
      </c>
      <c r="DK370" s="209"/>
      <c r="DL370" s="247"/>
      <c r="DM370" s="248"/>
      <c r="DN370" s="248"/>
      <c r="DO370" s="249"/>
      <c r="DR370" s="250">
        <f t="shared" si="35"/>
        <v>0</v>
      </c>
      <c r="DS370" s="397"/>
      <c r="DT370" s="397"/>
      <c r="DU370" s="398"/>
      <c r="DV370" s="391"/>
      <c r="DW370" s="253">
        <f t="shared" si="36"/>
        <v>0</v>
      </c>
      <c r="DX370" s="399"/>
      <c r="DY370" s="399"/>
      <c r="DZ370" s="400"/>
      <c r="EA370" s="391"/>
      <c r="EB370" s="401">
        <f t="shared" si="37"/>
        <v>0</v>
      </c>
      <c r="EC370" s="402"/>
      <c r="ED370" s="402"/>
      <c r="EE370" s="403"/>
    </row>
    <row r="371" spans="1:135" x14ac:dyDescent="0.3">
      <c r="A371" s="20">
        <f t="shared" si="38"/>
        <v>70731</v>
      </c>
      <c r="B371" s="21"/>
      <c r="C371" s="21"/>
      <c r="D371" s="21"/>
      <c r="E371" s="458"/>
      <c r="F371" s="223"/>
      <c r="G371" s="183"/>
      <c r="H371" s="183"/>
      <c r="I371" s="183"/>
      <c r="J371" s="183"/>
      <c r="K371" s="183"/>
      <c r="L371" s="183"/>
      <c r="M371" s="183"/>
      <c r="N371" s="183"/>
      <c r="O371" s="224"/>
      <c r="P371" s="167">
        <f>+IF(DL371=0,0,IF(5*DL371/DL368&lt;2,2,5*DL371/DL339))</f>
        <v>0</v>
      </c>
      <c r="Q371" s="223"/>
      <c r="R371" s="225"/>
      <c r="S371" s="225"/>
      <c r="T371" s="168"/>
      <c r="U371" s="168"/>
      <c r="V371" s="168"/>
      <c r="W371" s="166"/>
      <c r="X371" s="183">
        <f>IF(CL339=0,0,5-CL371*0.3)</f>
        <v>0</v>
      </c>
      <c r="Y371" s="169">
        <f>+IF(CP339="M",CU371,0)</f>
        <v>0</v>
      </c>
      <c r="Z371" s="170"/>
      <c r="AB371" s="223"/>
      <c r="AC371" s="183"/>
      <c r="AD371" s="183"/>
      <c r="AE371" s="183"/>
      <c r="AF371" s="183"/>
      <c r="AG371" s="183"/>
      <c r="AH371" s="183"/>
      <c r="AI371" s="183"/>
      <c r="AJ371" s="183"/>
      <c r="AK371" s="226"/>
      <c r="AL371" s="227"/>
      <c r="AM371" s="223">
        <f>+SUM(AX371:BC371)/BC338</f>
        <v>0</v>
      </c>
      <c r="AN371" s="225"/>
      <c r="AO371" s="225"/>
      <c r="AP371" s="168"/>
      <c r="AQ371" s="168"/>
      <c r="AR371" s="168"/>
      <c r="AS371" s="166"/>
      <c r="AT371" s="183">
        <f>IF(CM339=0,0,5-CM371*0.3)</f>
        <v>0</v>
      </c>
      <c r="AU371" s="169">
        <f>+IF(CQ339="G",CU371,0)</f>
        <v>0</v>
      </c>
      <c r="AV371" s="173"/>
      <c r="AX371" s="228"/>
      <c r="AY371" s="229"/>
      <c r="AZ371" s="229"/>
      <c r="BA371" s="229"/>
      <c r="BB371" s="229"/>
      <c r="BC371" s="230"/>
      <c r="BE371" s="231"/>
      <c r="BF371" s="183"/>
      <c r="BG371" s="183"/>
      <c r="BH371" s="183"/>
      <c r="BI371" s="183"/>
      <c r="BJ371" s="183"/>
      <c r="BK371" s="183"/>
      <c r="BL371" s="183"/>
      <c r="BM371" s="183"/>
      <c r="BN371" s="226"/>
      <c r="BO371" s="227"/>
      <c r="BP371" s="223"/>
      <c r="BQ371" s="225"/>
      <c r="BR371" s="225"/>
      <c r="BS371" s="168"/>
      <c r="BT371" s="168"/>
      <c r="BU371" s="168"/>
      <c r="BV371" s="166"/>
      <c r="BW371" s="183">
        <f>IF(CV339=0,0,5-CV371*0.3)</f>
        <v>0</v>
      </c>
      <c r="BX371" s="169">
        <f>+IF(AY339="G",BC371,0)</f>
        <v>0</v>
      </c>
      <c r="BY371" s="184"/>
      <c r="CA371" s="185">
        <f>+SUM(F371:O371)*F339/P338+P371*P339+Q339*SUM(Q371:W371)/W338+X339*X371+Y339*Y371+Z339*Z371</f>
        <v>0</v>
      </c>
      <c r="CB371" s="232">
        <f t="shared" si="28"/>
        <v>0</v>
      </c>
      <c r="CC371" s="187"/>
      <c r="CD371" s="188">
        <f>+SUM(AB371:AL371)*AB339/AL$2+SUM(AM371:AS371)*AM339/AS$2+AT371*AT339+AU371*AU339+AV371*AV339</f>
        <v>0</v>
      </c>
      <c r="CE371" s="233">
        <f t="shared" si="29"/>
        <v>0</v>
      </c>
      <c r="CF371" s="190"/>
      <c r="CG371" s="191">
        <f>+SUM(BE371:BO371)*BE339/BO$2+SUM(BP371:BV371)*BP339/BV$2+BW371*BW339+BX371*BX339+BY371*BY339</f>
        <v>0</v>
      </c>
      <c r="CH371" s="234">
        <f t="shared" si="30"/>
        <v>0</v>
      </c>
      <c r="CI371" s="190"/>
      <c r="CJ371" s="433">
        <f>+CA371*CA340+CD371*CD340+CG371*CG340</f>
        <v>0</v>
      </c>
      <c r="CL371" s="236"/>
      <c r="CM371" s="237"/>
      <c r="CN371" s="238"/>
      <c r="CP371" s="239"/>
      <c r="CQ371" s="240"/>
      <c r="CR371" s="240"/>
      <c r="CS371" s="240"/>
      <c r="CT371" s="241"/>
      <c r="CU371" s="242">
        <f t="shared" si="39"/>
        <v>0</v>
      </c>
      <c r="CW371" s="243"/>
      <c r="CX371" s="244">
        <f>+IF(DM371=0,0,IF(5*DM371/DM339&lt;2,2,5*DM371/DM339))</f>
        <v>0</v>
      </c>
      <c r="CY371" s="202">
        <f t="shared" si="32"/>
        <v>0</v>
      </c>
      <c r="CZ371" s="245">
        <f>+CW339*CW371+CX339*CX371+CY339*CY371</f>
        <v>0</v>
      </c>
      <c r="DA371" s="204"/>
      <c r="DB371" s="243"/>
      <c r="DC371" s="244">
        <f>+IF(DN371=0,0,IF(5*DN371/DN339&lt;2,2,5*DN371/DN339))</f>
        <v>0</v>
      </c>
      <c r="DD371" s="202">
        <f t="shared" si="33"/>
        <v>0</v>
      </c>
      <c r="DE371" s="246">
        <f>+DB339*DB371+DC339*DC371+DD339*DD371</f>
        <v>0</v>
      </c>
      <c r="DF371" s="190"/>
      <c r="DG371" s="243"/>
      <c r="DH371" s="202">
        <f t="shared" si="31"/>
        <v>0</v>
      </c>
      <c r="DI371" s="202">
        <f t="shared" si="34"/>
        <v>0</v>
      </c>
      <c r="DJ371" s="246">
        <f>+DG339*DG371+DH339*DH371+DI339*DI371</f>
        <v>0</v>
      </c>
      <c r="DK371" s="209"/>
      <c r="DL371" s="247"/>
      <c r="DM371" s="248"/>
      <c r="DN371" s="248"/>
      <c r="DO371" s="249"/>
      <c r="DR371" s="250">
        <f t="shared" si="35"/>
        <v>0</v>
      </c>
      <c r="DS371" s="397"/>
      <c r="DT371" s="397"/>
      <c r="DU371" s="398"/>
      <c r="DV371" s="391"/>
      <c r="DW371" s="253">
        <f t="shared" si="36"/>
        <v>0</v>
      </c>
      <c r="DX371" s="399"/>
      <c r="DY371" s="399"/>
      <c r="DZ371" s="400"/>
      <c r="EA371" s="391"/>
      <c r="EB371" s="401">
        <f t="shared" si="37"/>
        <v>0</v>
      </c>
      <c r="EC371" s="402"/>
      <c r="ED371" s="402"/>
      <c r="EE371" s="403"/>
    </row>
    <row r="372" spans="1:135" x14ac:dyDescent="0.3">
      <c r="A372" s="20">
        <f t="shared" si="38"/>
        <v>70732</v>
      </c>
      <c r="B372" s="21"/>
      <c r="C372" s="21"/>
      <c r="D372" s="21"/>
      <c r="E372" s="458"/>
      <c r="F372" s="266"/>
      <c r="G372" s="268"/>
      <c r="H372" s="268"/>
      <c r="I372" s="268"/>
      <c r="J372" s="268"/>
      <c r="K372" s="268"/>
      <c r="L372" s="268"/>
      <c r="M372" s="268"/>
      <c r="N372" s="268"/>
      <c r="O372" s="224"/>
      <c r="P372" s="167">
        <f>+IF(DL372=0,0,IF(5*DL372/DL369&lt;2,2,5*DL372/DL339))</f>
        <v>0</v>
      </c>
      <c r="Q372" s="266"/>
      <c r="R372" s="269"/>
      <c r="S372" s="269"/>
      <c r="T372" s="169"/>
      <c r="U372" s="169"/>
      <c r="V372" s="169"/>
      <c r="W372" s="166"/>
      <c r="X372" s="183">
        <f>IF(CL339=0,0,5-CL372*0.3)</f>
        <v>0</v>
      </c>
      <c r="Y372" s="169">
        <f>+IF(CP339="M",CU372,0)</f>
        <v>0</v>
      </c>
      <c r="Z372" s="170"/>
      <c r="AB372" s="266"/>
      <c r="AC372" s="268"/>
      <c r="AD372" s="268"/>
      <c r="AE372" s="268"/>
      <c r="AF372" s="268"/>
      <c r="AG372" s="268"/>
      <c r="AH372" s="268"/>
      <c r="AI372" s="268"/>
      <c r="AJ372" s="268"/>
      <c r="AK372" s="226"/>
      <c r="AL372" s="227"/>
      <c r="AM372" s="223">
        <f>+SUM(AX372:BC372)/BC338</f>
        <v>0</v>
      </c>
      <c r="AN372" s="269"/>
      <c r="AO372" s="269"/>
      <c r="AP372" s="169"/>
      <c r="AQ372" s="169"/>
      <c r="AR372" s="169"/>
      <c r="AS372" s="166"/>
      <c r="AT372" s="183">
        <f>IF(CM339=0,0,5-CM372*0.3)</f>
        <v>0</v>
      </c>
      <c r="AU372" s="169">
        <f>+IF(CQ339="G",CU372,0)</f>
        <v>0</v>
      </c>
      <c r="AV372" s="173"/>
      <c r="AX372" s="228"/>
      <c r="AY372" s="229"/>
      <c r="AZ372" s="229"/>
      <c r="BA372" s="229"/>
      <c r="BB372" s="229"/>
      <c r="BC372" s="230"/>
      <c r="BE372" s="270"/>
      <c r="BF372" s="268"/>
      <c r="BG372" s="268"/>
      <c r="BH372" s="268"/>
      <c r="BI372" s="268"/>
      <c r="BJ372" s="268"/>
      <c r="BK372" s="268"/>
      <c r="BL372" s="268"/>
      <c r="BM372" s="268"/>
      <c r="BN372" s="226"/>
      <c r="BO372" s="227"/>
      <c r="BP372" s="223"/>
      <c r="BQ372" s="269"/>
      <c r="BR372" s="269"/>
      <c r="BS372" s="169"/>
      <c r="BT372" s="169"/>
      <c r="BU372" s="169"/>
      <c r="BV372" s="166"/>
      <c r="BW372" s="183">
        <f>IF(CV339=0,0,5-CV372*0.3)</f>
        <v>0</v>
      </c>
      <c r="BX372" s="169">
        <f>+IF(AY339="G",BC372,0)</f>
        <v>0</v>
      </c>
      <c r="BY372" s="184"/>
      <c r="CA372" s="185">
        <f>+SUM(F372:O372)*F339/P338+P372*P339+Q339*SUM(Q372:W372)/W338+X339*X372+Y339*Y372+Z339*Z372</f>
        <v>0</v>
      </c>
      <c r="CB372" s="232">
        <f t="shared" si="28"/>
        <v>0</v>
      </c>
      <c r="CC372" s="187"/>
      <c r="CD372" s="188">
        <f>+SUM(AB372:AL372)*AB339/AL$2+SUM(AM372:AS372)*AM339/AS$2+AT372*AT339+AU372*AU339+AV372*AV339</f>
        <v>0</v>
      </c>
      <c r="CE372" s="233">
        <f t="shared" si="29"/>
        <v>0</v>
      </c>
      <c r="CF372" s="190"/>
      <c r="CG372" s="191">
        <f>+SUM(BE372:BO372)*BE339/BO$2+SUM(BP372:BV372)*BP339/BV$2+BW372*BW339+BX372*BX339+BY372*BY339</f>
        <v>0</v>
      </c>
      <c r="CH372" s="234">
        <f t="shared" si="30"/>
        <v>0</v>
      </c>
      <c r="CI372" s="190"/>
      <c r="CJ372" s="433">
        <f>+CA372*CA340+CD372*CD340+CG372*CG340</f>
        <v>0</v>
      </c>
      <c r="CL372" s="236"/>
      <c r="CM372" s="237"/>
      <c r="CN372" s="238"/>
      <c r="CP372" s="239"/>
      <c r="CQ372" s="240"/>
      <c r="CR372" s="240"/>
      <c r="CS372" s="240"/>
      <c r="CT372" s="241"/>
      <c r="CU372" s="242">
        <f t="shared" si="39"/>
        <v>0</v>
      </c>
      <c r="CW372" s="243"/>
      <c r="CX372" s="244">
        <f>+IF(DM372=0,0,IF(5*DM372/DM339&lt;2,2,5*DM372/DM339))</f>
        <v>0</v>
      </c>
      <c r="CY372" s="202">
        <f t="shared" si="32"/>
        <v>0</v>
      </c>
      <c r="CZ372" s="245">
        <f>+CW339*CW372+CX339*CX372+CY339*CY372</f>
        <v>0</v>
      </c>
      <c r="DA372" s="204"/>
      <c r="DB372" s="243"/>
      <c r="DC372" s="244">
        <f>+IF(DN372=0,0,IF(5*DN372/DN339&lt;2,2,5*DN372/DN339))</f>
        <v>0</v>
      </c>
      <c r="DD372" s="202">
        <f t="shared" si="33"/>
        <v>0</v>
      </c>
      <c r="DE372" s="246">
        <f>+DB339*DB372+DC339*DC372+DD339*DD372</f>
        <v>0</v>
      </c>
      <c r="DF372" s="190"/>
      <c r="DG372" s="243"/>
      <c r="DH372" s="202">
        <f t="shared" si="31"/>
        <v>0</v>
      </c>
      <c r="DI372" s="202">
        <f t="shared" si="34"/>
        <v>0</v>
      </c>
      <c r="DJ372" s="246">
        <f>+DG339*DG372+DH339*DH372+DI339*DI372</f>
        <v>0</v>
      </c>
      <c r="DK372" s="209"/>
      <c r="DL372" s="247"/>
      <c r="DM372" s="248"/>
      <c r="DN372" s="248"/>
      <c r="DO372" s="249"/>
      <c r="DR372" s="250">
        <f t="shared" si="35"/>
        <v>0</v>
      </c>
      <c r="DS372" s="397"/>
      <c r="DT372" s="397"/>
      <c r="DU372" s="398"/>
      <c r="DV372" s="391"/>
      <c r="DW372" s="253">
        <f t="shared" si="36"/>
        <v>0</v>
      </c>
      <c r="DX372" s="399"/>
      <c r="DY372" s="399"/>
      <c r="DZ372" s="400"/>
      <c r="EA372" s="391"/>
      <c r="EB372" s="401">
        <f t="shared" si="37"/>
        <v>0</v>
      </c>
      <c r="EC372" s="402"/>
      <c r="ED372" s="402"/>
      <c r="EE372" s="403"/>
    </row>
    <row r="373" spans="1:135" x14ac:dyDescent="0.3">
      <c r="A373" s="20">
        <f t="shared" si="38"/>
        <v>70733</v>
      </c>
      <c r="B373" s="21"/>
      <c r="C373" s="21"/>
      <c r="D373" s="21"/>
      <c r="E373" s="458"/>
      <c r="F373" s="223"/>
      <c r="G373" s="183"/>
      <c r="H373" s="183"/>
      <c r="I373" s="183"/>
      <c r="J373" s="183"/>
      <c r="K373" s="183"/>
      <c r="L373" s="183"/>
      <c r="M373" s="183"/>
      <c r="N373" s="183"/>
      <c r="O373" s="224"/>
      <c r="P373" s="167">
        <f>+IF(DL373=0,0,IF(5*DL373/DL370&lt;2,2,5*DL373/DL339))</f>
        <v>0</v>
      </c>
      <c r="Q373" s="223"/>
      <c r="R373" s="225"/>
      <c r="S373" s="225"/>
      <c r="T373" s="168"/>
      <c r="U373" s="168"/>
      <c r="V373" s="168"/>
      <c r="W373" s="166"/>
      <c r="X373" s="183">
        <f>IF(CL339=0,0,5-CL373*0.3)</f>
        <v>0</v>
      </c>
      <c r="Y373" s="169">
        <f>+IF(CP339="M",CU373,0)</f>
        <v>0</v>
      </c>
      <c r="Z373" s="170"/>
      <c r="AB373" s="223"/>
      <c r="AC373" s="183"/>
      <c r="AD373" s="183"/>
      <c r="AE373" s="183"/>
      <c r="AF373" s="183"/>
      <c r="AG373" s="183"/>
      <c r="AH373" s="183"/>
      <c r="AI373" s="183"/>
      <c r="AJ373" s="183"/>
      <c r="AK373" s="226"/>
      <c r="AL373" s="227"/>
      <c r="AM373" s="223">
        <f>+SUM(AX373:BC373)/BC338</f>
        <v>0</v>
      </c>
      <c r="AN373" s="225"/>
      <c r="AO373" s="225"/>
      <c r="AP373" s="168"/>
      <c r="AQ373" s="168"/>
      <c r="AR373" s="168"/>
      <c r="AS373" s="166"/>
      <c r="AT373" s="183">
        <f>IF(CM339=0,0,5-CM373*0.3)</f>
        <v>0</v>
      </c>
      <c r="AU373" s="169">
        <f>+IF(CQ339="G",CU373,0)</f>
        <v>0</v>
      </c>
      <c r="AV373" s="173"/>
      <c r="AX373" s="228"/>
      <c r="AY373" s="229"/>
      <c r="AZ373" s="229"/>
      <c r="BA373" s="229"/>
      <c r="BB373" s="229"/>
      <c r="BC373" s="230"/>
      <c r="BE373" s="231"/>
      <c r="BF373" s="183"/>
      <c r="BG373" s="183"/>
      <c r="BH373" s="183"/>
      <c r="BI373" s="183"/>
      <c r="BJ373" s="183"/>
      <c r="BK373" s="183"/>
      <c r="BL373" s="183"/>
      <c r="BM373" s="183"/>
      <c r="BN373" s="226"/>
      <c r="BO373" s="227"/>
      <c r="BP373" s="223"/>
      <c r="BQ373" s="225"/>
      <c r="BR373" s="225"/>
      <c r="BS373" s="168"/>
      <c r="BT373" s="168"/>
      <c r="BU373" s="168"/>
      <c r="BV373" s="166"/>
      <c r="BW373" s="183">
        <f>IF(CV339=0,0,5-CV373*0.3)</f>
        <v>0</v>
      </c>
      <c r="BX373" s="169">
        <f>+IF(AY339="G",BC373,0)</f>
        <v>0</v>
      </c>
      <c r="BY373" s="184"/>
      <c r="CA373" s="185">
        <f>+SUM(F373:O373)*F339/P338+P373*P339+Q339*SUM(Q373:W373)/W338+X339*X373+Y339*Y373+Z339*Z373</f>
        <v>0</v>
      </c>
      <c r="CB373" s="232">
        <f t="shared" si="28"/>
        <v>0</v>
      </c>
      <c r="CC373" s="187"/>
      <c r="CD373" s="188">
        <f>+SUM(AB373:AL373)*AB339/AL$2+SUM(AM373:AS373)*AM339/AS$2+AT373*AT339+AU373*AU339+AV373*AV339</f>
        <v>0</v>
      </c>
      <c r="CE373" s="233">
        <f t="shared" si="29"/>
        <v>0</v>
      </c>
      <c r="CF373" s="190"/>
      <c r="CG373" s="191">
        <f>+SUM(BE373:BO373)*BE339/BO$2+SUM(BP373:BV373)*BP339/BV$2+BW373*BW339+BX373*BX339+BY373*BY339</f>
        <v>0</v>
      </c>
      <c r="CH373" s="234">
        <f t="shared" si="30"/>
        <v>0</v>
      </c>
      <c r="CI373" s="190"/>
      <c r="CJ373" s="433">
        <f>+CA373*CA340+CD373*CD340+CG373*CG340</f>
        <v>0</v>
      </c>
      <c r="CL373" s="236"/>
      <c r="CM373" s="237"/>
      <c r="CN373" s="238"/>
      <c r="CP373" s="239"/>
      <c r="CQ373" s="240"/>
      <c r="CR373" s="240"/>
      <c r="CS373" s="240"/>
      <c r="CT373" s="241"/>
      <c r="CU373" s="242">
        <f t="shared" si="39"/>
        <v>0</v>
      </c>
      <c r="CW373" s="243"/>
      <c r="CX373" s="244">
        <f>+IF(DM373=0,0,IF(5*DM373/DM339&lt;2,2,5*DM373/DM339))</f>
        <v>0</v>
      </c>
      <c r="CY373" s="202">
        <f t="shared" si="32"/>
        <v>0</v>
      </c>
      <c r="CZ373" s="245">
        <f>+CW339*CW373+CX339*CX373+CY339*CY373</f>
        <v>0</v>
      </c>
      <c r="DA373" s="204"/>
      <c r="DB373" s="243"/>
      <c r="DC373" s="244">
        <f>+IF(DN373=0,0,IF(5*DN373/DN339&lt;2,2,5*DN373/DN339))</f>
        <v>0</v>
      </c>
      <c r="DD373" s="202">
        <f t="shared" si="33"/>
        <v>0</v>
      </c>
      <c r="DE373" s="246">
        <f>+DB339*DB373+DC339*DC373+DD339*DD373</f>
        <v>0</v>
      </c>
      <c r="DF373" s="190"/>
      <c r="DG373" s="243"/>
      <c r="DH373" s="202">
        <f t="shared" si="31"/>
        <v>0</v>
      </c>
      <c r="DI373" s="202">
        <f t="shared" si="34"/>
        <v>0</v>
      </c>
      <c r="DJ373" s="246">
        <f>+DG339*DG373+DH339*DH373+DI339*DI373</f>
        <v>0</v>
      </c>
      <c r="DK373" s="209"/>
      <c r="DL373" s="247"/>
      <c r="DM373" s="248"/>
      <c r="DN373" s="248"/>
      <c r="DO373" s="249"/>
      <c r="DR373" s="250">
        <f t="shared" si="35"/>
        <v>0</v>
      </c>
      <c r="DS373" s="397"/>
      <c r="DT373" s="397"/>
      <c r="DU373" s="398"/>
      <c r="DV373" s="391"/>
      <c r="DW373" s="253">
        <f t="shared" si="36"/>
        <v>0</v>
      </c>
      <c r="DX373" s="399"/>
      <c r="DY373" s="399"/>
      <c r="DZ373" s="400"/>
      <c r="EA373" s="391"/>
      <c r="EB373" s="401">
        <f t="shared" si="37"/>
        <v>0</v>
      </c>
      <c r="EC373" s="402"/>
      <c r="ED373" s="402"/>
      <c r="EE373" s="403"/>
    </row>
    <row r="374" spans="1:135" x14ac:dyDescent="0.3">
      <c r="A374" s="20">
        <f t="shared" si="38"/>
        <v>70734</v>
      </c>
      <c r="B374" s="21"/>
      <c r="C374" s="21"/>
      <c r="D374" s="21"/>
      <c r="E374" s="458"/>
      <c r="F374" s="223"/>
      <c r="G374" s="183"/>
      <c r="H374" s="183"/>
      <c r="I374" s="183"/>
      <c r="J374" s="183"/>
      <c r="K374" s="183"/>
      <c r="L374" s="183"/>
      <c r="M374" s="183"/>
      <c r="N374" s="183"/>
      <c r="O374" s="224"/>
      <c r="P374" s="167">
        <f>+IF(DL374=0,0,IF(5*DL374/DL371&lt;2,2,5*DL374/DL339))</f>
        <v>0</v>
      </c>
      <c r="Q374" s="223"/>
      <c r="R374" s="225"/>
      <c r="S374" s="225"/>
      <c r="T374" s="168"/>
      <c r="U374" s="168"/>
      <c r="V374" s="168"/>
      <c r="W374" s="166"/>
      <c r="X374" s="183">
        <f>IF(CL339=0,0,5-CL374*0.3)</f>
        <v>0</v>
      </c>
      <c r="Y374" s="169">
        <f>+IF(CP339="M",CU374,0)</f>
        <v>0</v>
      </c>
      <c r="Z374" s="170"/>
      <c r="AB374" s="223"/>
      <c r="AC374" s="183"/>
      <c r="AD374" s="183"/>
      <c r="AE374" s="183"/>
      <c r="AF374" s="183"/>
      <c r="AG374" s="183"/>
      <c r="AH374" s="183"/>
      <c r="AI374" s="183"/>
      <c r="AJ374" s="183"/>
      <c r="AK374" s="226"/>
      <c r="AL374" s="227"/>
      <c r="AM374" s="223">
        <f>+SUM(AX374:BC374)/BC338</f>
        <v>0</v>
      </c>
      <c r="AN374" s="225"/>
      <c r="AO374" s="225"/>
      <c r="AP374" s="168"/>
      <c r="AQ374" s="168"/>
      <c r="AR374" s="168"/>
      <c r="AS374" s="166"/>
      <c r="AT374" s="183">
        <f>IF(CM339=0,0,5-CM374*0.3)</f>
        <v>0</v>
      </c>
      <c r="AU374" s="169">
        <f>+IF(CQ339="G",CU374,0)</f>
        <v>0</v>
      </c>
      <c r="AV374" s="173"/>
      <c r="AX374" s="228"/>
      <c r="AY374" s="229"/>
      <c r="AZ374" s="229"/>
      <c r="BA374" s="229"/>
      <c r="BB374" s="229"/>
      <c r="BC374" s="230"/>
      <c r="BE374" s="231"/>
      <c r="BF374" s="183"/>
      <c r="BG374" s="183"/>
      <c r="BH374" s="183"/>
      <c r="BI374" s="183"/>
      <c r="BJ374" s="183"/>
      <c r="BK374" s="183"/>
      <c r="BL374" s="183"/>
      <c r="BM374" s="183"/>
      <c r="BN374" s="226"/>
      <c r="BO374" s="227"/>
      <c r="BP374" s="223"/>
      <c r="BQ374" s="225"/>
      <c r="BR374" s="225"/>
      <c r="BS374" s="168"/>
      <c r="BT374" s="168"/>
      <c r="BU374" s="168"/>
      <c r="BV374" s="166"/>
      <c r="BW374" s="183">
        <f>IF(CV339=0,0,5-CV374*0.3)</f>
        <v>0</v>
      </c>
      <c r="BX374" s="169">
        <f>+IF(AY339="G",BC374,0)</f>
        <v>0</v>
      </c>
      <c r="BY374" s="184"/>
      <c r="CA374" s="185">
        <f>+SUM(F374:O374)*F339/P338+P374*P339+Q339*SUM(Q374:W374)/W338+X339*X374+Y339*Y374+Z339*Z374</f>
        <v>0</v>
      </c>
      <c r="CB374" s="232">
        <f t="shared" si="28"/>
        <v>0</v>
      </c>
      <c r="CC374" s="187"/>
      <c r="CD374" s="188">
        <f>+SUM(AB374:AL374)*AB339/AL$2+SUM(AM374:AS374)*AM339/AS$2+AT374*AT339+AU374*AU339+AV374*AV339</f>
        <v>0</v>
      </c>
      <c r="CE374" s="233">
        <f t="shared" si="29"/>
        <v>0</v>
      </c>
      <c r="CF374" s="190"/>
      <c r="CG374" s="191">
        <f>+SUM(BE374:BO374)*BE339/BO$2+SUM(BP374:BV374)*BP339/BV$2+BW374*BW339+BX374*BX339+BY374*BY339</f>
        <v>0</v>
      </c>
      <c r="CH374" s="234">
        <f t="shared" si="30"/>
        <v>0</v>
      </c>
      <c r="CI374" s="190"/>
      <c r="CJ374" s="433">
        <f>+CA374*CA340+CD374*CD340+CG374*CG340</f>
        <v>0</v>
      </c>
      <c r="CL374" s="236"/>
      <c r="CM374" s="237"/>
      <c r="CN374" s="238"/>
      <c r="CP374" s="239"/>
      <c r="CQ374" s="240"/>
      <c r="CR374" s="240"/>
      <c r="CS374" s="240"/>
      <c r="CT374" s="241"/>
      <c r="CU374" s="242">
        <f t="shared" si="39"/>
        <v>0</v>
      </c>
      <c r="CW374" s="243"/>
      <c r="CX374" s="244">
        <f>+IF(DM374=0,0,IF(5*DM374/DM339&lt;2,2,5*DM374/DM339))</f>
        <v>0</v>
      </c>
      <c r="CY374" s="202">
        <f t="shared" si="32"/>
        <v>0</v>
      </c>
      <c r="CZ374" s="245">
        <f>+CW339*CW374+CX339*CX374+CY339*CY374</f>
        <v>0</v>
      </c>
      <c r="DA374" s="204"/>
      <c r="DB374" s="243"/>
      <c r="DC374" s="244">
        <f>+IF(DN374=0,0,IF(5*DN374/DN339&lt;2,2,5*DN374/DN339))</f>
        <v>0</v>
      </c>
      <c r="DD374" s="202">
        <f t="shared" si="33"/>
        <v>0</v>
      </c>
      <c r="DE374" s="246">
        <f>+DB339*DB374+DC339*DC374+DD339*DD374</f>
        <v>0</v>
      </c>
      <c r="DF374" s="190"/>
      <c r="DG374" s="243"/>
      <c r="DH374" s="202">
        <f t="shared" si="31"/>
        <v>0</v>
      </c>
      <c r="DI374" s="202">
        <f t="shared" si="34"/>
        <v>0</v>
      </c>
      <c r="DJ374" s="246">
        <f>+DG339*DG374+DH339*DH374+DI339*DI374</f>
        <v>0</v>
      </c>
      <c r="DK374" s="209"/>
      <c r="DL374" s="247"/>
      <c r="DM374" s="248"/>
      <c r="DN374" s="248"/>
      <c r="DO374" s="249"/>
      <c r="DR374" s="250">
        <f t="shared" si="35"/>
        <v>0</v>
      </c>
      <c r="DS374" s="397"/>
      <c r="DT374" s="397"/>
      <c r="DU374" s="398"/>
      <c r="DV374" s="391"/>
      <c r="DW374" s="253">
        <f t="shared" si="36"/>
        <v>0</v>
      </c>
      <c r="DX374" s="399"/>
      <c r="DY374" s="399"/>
      <c r="DZ374" s="400"/>
      <c r="EA374" s="391"/>
      <c r="EB374" s="401">
        <f t="shared" si="37"/>
        <v>0</v>
      </c>
      <c r="EC374" s="402"/>
      <c r="ED374" s="402"/>
      <c r="EE374" s="403"/>
    </row>
    <row r="375" spans="1:135" x14ac:dyDescent="0.3">
      <c r="A375" s="20">
        <f t="shared" si="38"/>
        <v>70735</v>
      </c>
      <c r="B375" s="21"/>
      <c r="C375" s="21"/>
      <c r="D375" s="21"/>
      <c r="E375" s="458"/>
      <c r="F375" s="223"/>
      <c r="G375" s="183"/>
      <c r="H375" s="183"/>
      <c r="I375" s="183"/>
      <c r="J375" s="183"/>
      <c r="K375" s="183"/>
      <c r="L375" s="183"/>
      <c r="M375" s="183"/>
      <c r="N375" s="183"/>
      <c r="O375" s="224"/>
      <c r="P375" s="167">
        <f>+IF(DL375=0,0,IF(5*DL375/DL372&lt;2,2,5*DL375/DL339))</f>
        <v>0</v>
      </c>
      <c r="Q375" s="223"/>
      <c r="R375" s="225"/>
      <c r="S375" s="225"/>
      <c r="T375" s="168"/>
      <c r="U375" s="168"/>
      <c r="V375" s="168"/>
      <c r="W375" s="166"/>
      <c r="X375" s="183">
        <f>IF(CL339=0,0,5-CL375*0.3)</f>
        <v>0</v>
      </c>
      <c r="Y375" s="169">
        <f>+IF(CP339="M",CU375,0)</f>
        <v>0</v>
      </c>
      <c r="Z375" s="170"/>
      <c r="AB375" s="223"/>
      <c r="AC375" s="183"/>
      <c r="AD375" s="183"/>
      <c r="AE375" s="183"/>
      <c r="AF375" s="183"/>
      <c r="AG375" s="183"/>
      <c r="AH375" s="183"/>
      <c r="AI375" s="183"/>
      <c r="AJ375" s="183"/>
      <c r="AK375" s="226"/>
      <c r="AL375" s="227"/>
      <c r="AM375" s="223">
        <f>+SUM(AX375:BC375)/BC338</f>
        <v>0</v>
      </c>
      <c r="AN375" s="225"/>
      <c r="AO375" s="225"/>
      <c r="AP375" s="168"/>
      <c r="AQ375" s="168"/>
      <c r="AR375" s="168"/>
      <c r="AS375" s="166"/>
      <c r="AT375" s="183">
        <f>IF(CM339=0,0,5-CM375*0.3)</f>
        <v>0</v>
      </c>
      <c r="AU375" s="169">
        <f>+IF(CQ339="G",CU375,0)</f>
        <v>0</v>
      </c>
      <c r="AV375" s="173"/>
      <c r="AX375" s="228"/>
      <c r="AY375" s="229"/>
      <c r="AZ375" s="229"/>
      <c r="BA375" s="229"/>
      <c r="BB375" s="229"/>
      <c r="BC375" s="230"/>
      <c r="BE375" s="231"/>
      <c r="BF375" s="183"/>
      <c r="BG375" s="183"/>
      <c r="BH375" s="183"/>
      <c r="BI375" s="183"/>
      <c r="BJ375" s="183"/>
      <c r="BK375" s="183"/>
      <c r="BL375" s="183"/>
      <c r="BM375" s="183"/>
      <c r="BN375" s="226"/>
      <c r="BO375" s="227"/>
      <c r="BP375" s="223"/>
      <c r="BQ375" s="225"/>
      <c r="BR375" s="225"/>
      <c r="BS375" s="168"/>
      <c r="BT375" s="168"/>
      <c r="BU375" s="168"/>
      <c r="BV375" s="166"/>
      <c r="BW375" s="183">
        <f>IF(CV339=0,0,5-CV375*0.3)</f>
        <v>0</v>
      </c>
      <c r="BX375" s="169">
        <f>+IF(AY339="G",BC375,0)</f>
        <v>0</v>
      </c>
      <c r="BY375" s="184"/>
      <c r="CA375" s="185">
        <f>+SUM(F375:O375)*F339/P338+P375*P339+Q339*SUM(Q375:W375)/W338+X339*X375+Y339*Y375+Z339*Z375</f>
        <v>0</v>
      </c>
      <c r="CB375" s="232">
        <f t="shared" si="28"/>
        <v>0</v>
      </c>
      <c r="CC375" s="187"/>
      <c r="CD375" s="188">
        <f>+SUM(AB375:AL375)*AB339/AL$2+SUM(AM375:AS375)*AM339/AS$2+AT375*AT339+AU375*AU339+AV375*AV339</f>
        <v>0</v>
      </c>
      <c r="CE375" s="233">
        <f t="shared" si="29"/>
        <v>0</v>
      </c>
      <c r="CF375" s="190"/>
      <c r="CG375" s="191">
        <f>+SUM(BE375:BO375)*BE339/BO$2+SUM(BP375:BV375)*BP339/BV$2+BW375*BW339+BX375*BX339+BY375*BY339</f>
        <v>0</v>
      </c>
      <c r="CH375" s="234">
        <f t="shared" si="30"/>
        <v>0</v>
      </c>
      <c r="CI375" s="190"/>
      <c r="CJ375" s="433">
        <f>+CA375*CA340+CD375*CD340+CG375*CG340</f>
        <v>0</v>
      </c>
      <c r="CL375" s="236"/>
      <c r="CM375" s="237"/>
      <c r="CN375" s="238"/>
      <c r="CP375" s="434"/>
      <c r="CQ375" s="435"/>
      <c r="CR375" s="435"/>
      <c r="CS375" s="435"/>
      <c r="CT375" s="436"/>
      <c r="CU375" s="242">
        <f t="shared" si="39"/>
        <v>0</v>
      </c>
      <c r="CW375" s="243"/>
      <c r="CX375" s="244">
        <f>+IF(DM375=0,0,IF(5*DM375/DM339&lt;2,2,5*DM375/DM339))</f>
        <v>0</v>
      </c>
      <c r="CY375" s="202">
        <f t="shared" si="32"/>
        <v>0</v>
      </c>
      <c r="CZ375" s="245">
        <f>+CW339*CW375+CX339*CX375+CY339*CY375</f>
        <v>0</v>
      </c>
      <c r="DA375" s="204"/>
      <c r="DB375" s="243"/>
      <c r="DC375" s="244">
        <f>+IF(DN375=0,0,IF(5*DN375/DN339&lt;2,2,5*DN375/DN339))</f>
        <v>0</v>
      </c>
      <c r="DD375" s="202">
        <f t="shared" si="33"/>
        <v>0</v>
      </c>
      <c r="DE375" s="246">
        <f>+DB339*DB375+DC339*DC375+DD339*DD375</f>
        <v>0</v>
      </c>
      <c r="DF375" s="190"/>
      <c r="DG375" s="243"/>
      <c r="DH375" s="202">
        <f t="shared" si="31"/>
        <v>0</v>
      </c>
      <c r="DI375" s="202">
        <f t="shared" si="34"/>
        <v>0</v>
      </c>
      <c r="DJ375" s="246">
        <f>+DG339*DG375+DH339*DH375+DI339*DI375</f>
        <v>0</v>
      </c>
      <c r="DK375" s="209"/>
      <c r="DL375" s="247"/>
      <c r="DM375" s="248"/>
      <c r="DN375" s="248"/>
      <c r="DO375" s="249"/>
      <c r="DR375" s="250">
        <f t="shared" si="35"/>
        <v>0</v>
      </c>
      <c r="DS375" s="397"/>
      <c r="DT375" s="397"/>
      <c r="DU375" s="398"/>
      <c r="DV375" s="391"/>
      <c r="DW375" s="253">
        <f t="shared" si="36"/>
        <v>0</v>
      </c>
      <c r="DX375" s="399"/>
      <c r="DY375" s="399"/>
      <c r="DZ375" s="400"/>
      <c r="EA375" s="391"/>
      <c r="EB375" s="401">
        <f t="shared" si="37"/>
        <v>0</v>
      </c>
      <c r="EC375" s="402"/>
      <c r="ED375" s="402"/>
      <c r="EE375" s="403"/>
    </row>
    <row r="376" spans="1:135" x14ac:dyDescent="0.3">
      <c r="A376" s="20">
        <f t="shared" si="38"/>
        <v>70736</v>
      </c>
      <c r="B376" s="21"/>
      <c r="C376" s="21"/>
      <c r="D376" s="21"/>
      <c r="E376" s="458"/>
      <c r="F376" s="223"/>
      <c r="G376" s="183"/>
      <c r="H376" s="183"/>
      <c r="I376" s="183"/>
      <c r="J376" s="183"/>
      <c r="K376" s="183"/>
      <c r="L376" s="183"/>
      <c r="M376" s="183"/>
      <c r="N376" s="183"/>
      <c r="O376" s="224"/>
      <c r="P376" s="167">
        <f>+IF(DL376=0,0,IF(5*DL376/DL373&lt;2,2,5*DL376/DL339))</f>
        <v>0</v>
      </c>
      <c r="Q376" s="223"/>
      <c r="R376" s="225"/>
      <c r="S376" s="225"/>
      <c r="T376" s="168"/>
      <c r="U376" s="168"/>
      <c r="V376" s="168"/>
      <c r="W376" s="166"/>
      <c r="X376" s="183">
        <f>IF(CL339=0,0,5-CL376*0.3)</f>
        <v>0</v>
      </c>
      <c r="Y376" s="169">
        <f>+IF(CP339="M",CU376,0)</f>
        <v>0</v>
      </c>
      <c r="Z376" s="170"/>
      <c r="AB376" s="223"/>
      <c r="AC376" s="183"/>
      <c r="AD376" s="183"/>
      <c r="AE376" s="183"/>
      <c r="AF376" s="183"/>
      <c r="AG376" s="183"/>
      <c r="AH376" s="183"/>
      <c r="AI376" s="183"/>
      <c r="AJ376" s="183"/>
      <c r="AK376" s="226"/>
      <c r="AL376" s="227"/>
      <c r="AM376" s="223">
        <f>+SUM(AX376:BC376)/BC338</f>
        <v>0</v>
      </c>
      <c r="AN376" s="225"/>
      <c r="AO376" s="225"/>
      <c r="AP376" s="168"/>
      <c r="AQ376" s="168"/>
      <c r="AR376" s="168"/>
      <c r="AS376" s="166"/>
      <c r="AT376" s="183">
        <f>IF(CM339=0,0,5-CM376*0.3)</f>
        <v>0</v>
      </c>
      <c r="AU376" s="169">
        <f>+IF(CQ339="G",CU376,0)</f>
        <v>0</v>
      </c>
      <c r="AV376" s="173"/>
      <c r="AX376" s="228"/>
      <c r="AY376" s="229"/>
      <c r="AZ376" s="229"/>
      <c r="BA376" s="229"/>
      <c r="BB376" s="229"/>
      <c r="BC376" s="230"/>
      <c r="BE376" s="231"/>
      <c r="BF376" s="183"/>
      <c r="BG376" s="183"/>
      <c r="BH376" s="183"/>
      <c r="BI376" s="183"/>
      <c r="BJ376" s="183"/>
      <c r="BK376" s="183"/>
      <c r="BL376" s="183"/>
      <c r="BM376" s="183"/>
      <c r="BN376" s="226"/>
      <c r="BO376" s="227"/>
      <c r="BP376" s="223"/>
      <c r="BQ376" s="225"/>
      <c r="BR376" s="225"/>
      <c r="BS376" s="168"/>
      <c r="BT376" s="168"/>
      <c r="BU376" s="168"/>
      <c r="BV376" s="166"/>
      <c r="BW376" s="183">
        <f>IF(CV339=0,0,5-CV376*0.3)</f>
        <v>0</v>
      </c>
      <c r="BX376" s="169">
        <f>+IF(AY339="G",BC376,0)</f>
        <v>0</v>
      </c>
      <c r="BY376" s="184"/>
      <c r="CA376" s="185">
        <f>+SUM(F376:O376)*F339/P338+P376*P339+Q339*SUM(Q376:W376)/W338+X339*X376+Y339*Y376+Z339*Z376</f>
        <v>0</v>
      </c>
      <c r="CB376" s="232">
        <f t="shared" si="28"/>
        <v>0</v>
      </c>
      <c r="CC376" s="187"/>
      <c r="CD376" s="188">
        <f>+SUM(AB376:AL376)*AB339/AL$2+SUM(AM376:AS376)*AM339/AS$2+AT376*AT339+AU376*AU339+AV376*AV339</f>
        <v>0</v>
      </c>
      <c r="CE376" s="233">
        <f t="shared" si="29"/>
        <v>0</v>
      </c>
      <c r="CF376" s="190"/>
      <c r="CG376" s="191">
        <f>+SUM(BE376:BO376)*BE339/BO$2+SUM(BP376:BV376)*BP339/BV$2+BW376*BW339+BX376*BX339+BY376*BY339</f>
        <v>0</v>
      </c>
      <c r="CH376" s="234">
        <f t="shared" si="30"/>
        <v>0</v>
      </c>
      <c r="CI376" s="190"/>
      <c r="CJ376" s="433">
        <f>+CA376*CA340+CD376*CD340+CG376*CG340</f>
        <v>0</v>
      </c>
      <c r="CL376" s="236"/>
      <c r="CM376" s="237"/>
      <c r="CN376" s="238"/>
      <c r="CP376" s="434"/>
      <c r="CQ376" s="435"/>
      <c r="CR376" s="435"/>
      <c r="CS376" s="435"/>
      <c r="CT376" s="436"/>
      <c r="CU376" s="242">
        <f t="shared" si="39"/>
        <v>0</v>
      </c>
      <c r="CW376" s="243"/>
      <c r="CX376" s="244">
        <f>+IF(DM376=0,0,IF(5*DM376/DM339&lt;2,2,5*DM376/DM339))</f>
        <v>0</v>
      </c>
      <c r="CY376" s="202">
        <f t="shared" si="32"/>
        <v>0</v>
      </c>
      <c r="CZ376" s="245">
        <f>+CW339*CW376+CX339*CX376+CY339*CY376</f>
        <v>0</v>
      </c>
      <c r="DA376" s="204"/>
      <c r="DB376" s="243"/>
      <c r="DC376" s="244">
        <f>+IF(DN376=0,0,IF(5*DN376/DN339&lt;2,2,5*DN376/DN339))</f>
        <v>0</v>
      </c>
      <c r="DD376" s="202">
        <f t="shared" si="33"/>
        <v>0</v>
      </c>
      <c r="DE376" s="246">
        <f>+DB339*DB376+DC339*DC376+DD339*DD376</f>
        <v>0</v>
      </c>
      <c r="DF376" s="190"/>
      <c r="DG376" s="243"/>
      <c r="DH376" s="202">
        <f t="shared" si="31"/>
        <v>0</v>
      </c>
      <c r="DI376" s="202">
        <f t="shared" si="34"/>
        <v>0</v>
      </c>
      <c r="DJ376" s="246">
        <f>+DG339*DG376+DH339*DH376+DI339*DI376</f>
        <v>0</v>
      </c>
      <c r="DK376" s="209"/>
      <c r="DL376" s="247"/>
      <c r="DM376" s="248"/>
      <c r="DN376" s="248"/>
      <c r="DO376" s="249"/>
      <c r="DR376" s="250">
        <f t="shared" si="35"/>
        <v>0</v>
      </c>
      <c r="DS376" s="397"/>
      <c r="DT376" s="397"/>
      <c r="DU376" s="398"/>
      <c r="DV376" s="391"/>
      <c r="DW376" s="253">
        <f t="shared" si="36"/>
        <v>0</v>
      </c>
      <c r="DX376" s="399"/>
      <c r="DY376" s="399"/>
      <c r="DZ376" s="400"/>
      <c r="EA376" s="391"/>
      <c r="EB376" s="401">
        <f t="shared" si="37"/>
        <v>0</v>
      </c>
      <c r="EC376" s="402"/>
      <c r="ED376" s="402"/>
      <c r="EE376" s="403"/>
    </row>
    <row r="377" spans="1:135" x14ac:dyDescent="0.3">
      <c r="A377" s="20">
        <f t="shared" si="38"/>
        <v>70737</v>
      </c>
      <c r="B377" s="21"/>
      <c r="C377" s="21"/>
      <c r="D377" s="21"/>
      <c r="E377" s="458"/>
      <c r="F377" s="223"/>
      <c r="G377" s="183"/>
      <c r="H377" s="183"/>
      <c r="I377" s="183"/>
      <c r="J377" s="183"/>
      <c r="K377" s="183"/>
      <c r="L377" s="183"/>
      <c r="M377" s="183"/>
      <c r="N377" s="183"/>
      <c r="O377" s="224"/>
      <c r="P377" s="167">
        <f>+IF(DL377=0,0,IF(5*DL377/DL374&lt;2,2,5*DL377/DL339))</f>
        <v>0</v>
      </c>
      <c r="Q377" s="223"/>
      <c r="R377" s="225"/>
      <c r="S377" s="225"/>
      <c r="T377" s="168"/>
      <c r="U377" s="168"/>
      <c r="V377" s="168"/>
      <c r="W377" s="166"/>
      <c r="X377" s="183">
        <f>IF(CL339=0,0,5-CL377*0.3)</f>
        <v>0</v>
      </c>
      <c r="Y377" s="169">
        <f>+IF(CP339="M",CU377,0)</f>
        <v>0</v>
      </c>
      <c r="Z377" s="170"/>
      <c r="AB377" s="223"/>
      <c r="AC377" s="183"/>
      <c r="AD377" s="183"/>
      <c r="AE377" s="183"/>
      <c r="AF377" s="183"/>
      <c r="AG377" s="183"/>
      <c r="AH377" s="183"/>
      <c r="AI377" s="183"/>
      <c r="AJ377" s="183"/>
      <c r="AK377" s="226"/>
      <c r="AL377" s="227"/>
      <c r="AM377" s="223">
        <f>+SUM(AX377:BC377)/BC338</f>
        <v>0</v>
      </c>
      <c r="AN377" s="225"/>
      <c r="AO377" s="225"/>
      <c r="AP377" s="168"/>
      <c r="AQ377" s="168"/>
      <c r="AR377" s="168"/>
      <c r="AS377" s="166"/>
      <c r="AT377" s="183">
        <f>IF(CM339=0,0,5-CM377*0.3)</f>
        <v>0</v>
      </c>
      <c r="AU377" s="169">
        <f>+IF(CQ339="G",CU377,0)</f>
        <v>0</v>
      </c>
      <c r="AV377" s="173"/>
      <c r="AX377" s="228"/>
      <c r="AY377" s="229"/>
      <c r="AZ377" s="229"/>
      <c r="BA377" s="229"/>
      <c r="BB377" s="229"/>
      <c r="BC377" s="230"/>
      <c r="BE377" s="231"/>
      <c r="BF377" s="183"/>
      <c r="BG377" s="183"/>
      <c r="BH377" s="183"/>
      <c r="BI377" s="183"/>
      <c r="BJ377" s="183"/>
      <c r="BK377" s="183"/>
      <c r="BL377" s="183"/>
      <c r="BM377" s="183"/>
      <c r="BN377" s="226"/>
      <c r="BO377" s="227"/>
      <c r="BP377" s="223"/>
      <c r="BQ377" s="225"/>
      <c r="BR377" s="225"/>
      <c r="BS377" s="168"/>
      <c r="BT377" s="168"/>
      <c r="BU377" s="168"/>
      <c r="BV377" s="166"/>
      <c r="BW377" s="183">
        <f>IF(CV339=0,0,5-CV377*0.3)</f>
        <v>0</v>
      </c>
      <c r="BX377" s="169">
        <f>+IF(AY339="G",BC377,0)</f>
        <v>0</v>
      </c>
      <c r="BY377" s="184"/>
      <c r="CA377" s="185">
        <f>+SUM(F377:O377)*F339/P338+P377*P339+Q339*SUM(Q377:W377)/W338+X339*X377+Y339*Y377+Z339*Z377</f>
        <v>0</v>
      </c>
      <c r="CB377" s="232">
        <f t="shared" si="28"/>
        <v>0</v>
      </c>
      <c r="CC377" s="187"/>
      <c r="CD377" s="188">
        <f>+SUM(AB377:AL377)*AB339/AL$2+SUM(AM377:AS377)*AM339/AS$2+AT377*AT339+AU377*AU339+AV377*AV339</f>
        <v>0</v>
      </c>
      <c r="CE377" s="233">
        <f t="shared" si="29"/>
        <v>0</v>
      </c>
      <c r="CF377" s="190"/>
      <c r="CG377" s="191">
        <f>+SUM(BE377:BO377)*BE339/BO$2+SUM(BP377:BV377)*BP339/BV$2+BW377*BW339+BX377*BX339+BY377*BY339</f>
        <v>0</v>
      </c>
      <c r="CH377" s="234">
        <f t="shared" si="30"/>
        <v>0</v>
      </c>
      <c r="CI377" s="190"/>
      <c r="CJ377" s="433">
        <f>+CA377*CA340+CD377*CD340+CG377*CG340</f>
        <v>0</v>
      </c>
      <c r="CL377" s="236"/>
      <c r="CM377" s="237"/>
      <c r="CN377" s="238"/>
      <c r="CP377" s="239"/>
      <c r="CQ377" s="240"/>
      <c r="CR377" s="240"/>
      <c r="CS377" s="240"/>
      <c r="CT377" s="241"/>
      <c r="CU377" s="242">
        <f t="shared" si="39"/>
        <v>0</v>
      </c>
      <c r="CW377" s="243"/>
      <c r="CX377" s="244">
        <f>+IF(DM377=0,0,IF(5*DM377/DM339&lt;2,2,5*DM377/DM339))</f>
        <v>0</v>
      </c>
      <c r="CY377" s="202">
        <f t="shared" si="32"/>
        <v>0</v>
      </c>
      <c r="CZ377" s="245">
        <f>+CW339*CW377+CX339*CX377+CY339*CY377</f>
        <v>0</v>
      </c>
      <c r="DA377" s="204"/>
      <c r="DB377" s="243"/>
      <c r="DC377" s="244">
        <f>+IF(DN377=0,0,IF(5*DN377/DN339&lt;2,2,5*DN377/DN339))</f>
        <v>0</v>
      </c>
      <c r="DD377" s="202">
        <f t="shared" si="33"/>
        <v>0</v>
      </c>
      <c r="DE377" s="246">
        <f>+DB339*DB377+DC339*DC377+DD339*DD377</f>
        <v>0</v>
      </c>
      <c r="DF377" s="190"/>
      <c r="DG377" s="243"/>
      <c r="DH377" s="202">
        <f t="shared" si="31"/>
        <v>0</v>
      </c>
      <c r="DI377" s="202">
        <f t="shared" si="34"/>
        <v>0</v>
      </c>
      <c r="DJ377" s="246">
        <f>+DG339*DG377+DH339*DH377+DI339*DI377</f>
        <v>0</v>
      </c>
      <c r="DK377" s="209"/>
      <c r="DL377" s="247"/>
      <c r="DM377" s="248"/>
      <c r="DN377" s="248"/>
      <c r="DO377" s="249"/>
      <c r="DR377" s="250">
        <f t="shared" si="35"/>
        <v>0</v>
      </c>
      <c r="DS377" s="397"/>
      <c r="DT377" s="397"/>
      <c r="DU377" s="398"/>
      <c r="DV377" s="391"/>
      <c r="DW377" s="253">
        <f t="shared" si="36"/>
        <v>0</v>
      </c>
      <c r="DX377" s="399"/>
      <c r="DY377" s="399"/>
      <c r="DZ377" s="400"/>
      <c r="EA377" s="391"/>
      <c r="EB377" s="401">
        <f t="shared" si="37"/>
        <v>0</v>
      </c>
      <c r="EC377" s="402"/>
      <c r="ED377" s="402"/>
      <c r="EE377" s="403"/>
    </row>
    <row r="378" spans="1:135" x14ac:dyDescent="0.3">
      <c r="A378" s="20">
        <f t="shared" si="38"/>
        <v>70738</v>
      </c>
      <c r="B378" s="21"/>
      <c r="C378" s="21"/>
      <c r="D378" s="21"/>
      <c r="E378" s="458"/>
      <c r="F378" s="223"/>
      <c r="G378" s="183"/>
      <c r="H378" s="183"/>
      <c r="I378" s="183"/>
      <c r="J378" s="183"/>
      <c r="K378" s="183"/>
      <c r="L378" s="183"/>
      <c r="M378" s="183"/>
      <c r="N378" s="183"/>
      <c r="O378" s="224"/>
      <c r="P378" s="167">
        <f>+IF(DL378=0,0,IF(5*DL378/DL375&lt;2,2,5*DL378/DL339))</f>
        <v>0</v>
      </c>
      <c r="Q378" s="223"/>
      <c r="R378" s="225"/>
      <c r="S378" s="225"/>
      <c r="T378" s="168"/>
      <c r="U378" s="168"/>
      <c r="V378" s="168"/>
      <c r="W378" s="166"/>
      <c r="X378" s="183">
        <f>IF(CL339=0,0,5-CL378*0.3)</f>
        <v>0</v>
      </c>
      <c r="Y378" s="169">
        <f>+IF(CP339="M",CU378,0)</f>
        <v>0</v>
      </c>
      <c r="Z378" s="170"/>
      <c r="AB378" s="223"/>
      <c r="AC378" s="183"/>
      <c r="AD378" s="183"/>
      <c r="AE378" s="183"/>
      <c r="AF378" s="183"/>
      <c r="AG378" s="183"/>
      <c r="AH378" s="183"/>
      <c r="AI378" s="183"/>
      <c r="AJ378" s="183"/>
      <c r="AK378" s="226"/>
      <c r="AL378" s="227"/>
      <c r="AM378" s="223">
        <f>+SUM(AX378:BC378)/BC338</f>
        <v>0</v>
      </c>
      <c r="AN378" s="225"/>
      <c r="AO378" s="225"/>
      <c r="AP378" s="168"/>
      <c r="AQ378" s="168"/>
      <c r="AR378" s="168"/>
      <c r="AS378" s="166"/>
      <c r="AT378" s="183">
        <f>IF(CM339=0,0,5-CM378*0.3)</f>
        <v>0</v>
      </c>
      <c r="AU378" s="169">
        <f>+IF(CQ339="G",CU378,0)</f>
        <v>0</v>
      </c>
      <c r="AV378" s="173"/>
      <c r="AX378" s="228"/>
      <c r="AY378" s="229"/>
      <c r="AZ378" s="229"/>
      <c r="BA378" s="229"/>
      <c r="BB378" s="229"/>
      <c r="BC378" s="230"/>
      <c r="BE378" s="231"/>
      <c r="BF378" s="183"/>
      <c r="BG378" s="183"/>
      <c r="BH378" s="183"/>
      <c r="BI378" s="183"/>
      <c r="BJ378" s="183"/>
      <c r="BK378" s="183"/>
      <c r="BL378" s="183"/>
      <c r="BM378" s="183"/>
      <c r="BN378" s="226"/>
      <c r="BO378" s="227"/>
      <c r="BP378" s="223"/>
      <c r="BQ378" s="225"/>
      <c r="BR378" s="225"/>
      <c r="BS378" s="168"/>
      <c r="BT378" s="168"/>
      <c r="BU378" s="168"/>
      <c r="BV378" s="166"/>
      <c r="BW378" s="183">
        <f>IF(CV339=0,0,5-CV378*0.3)</f>
        <v>0</v>
      </c>
      <c r="BX378" s="169">
        <f>+IF(AY339="G",BC378,0)</f>
        <v>0</v>
      </c>
      <c r="BY378" s="184"/>
      <c r="CA378" s="185">
        <f>+SUM(F378:O378)*F339/P338+P378*P339+Q339*SUM(Q378:W378)/W338+X339*X378+Y339*Y378+Z339*Z378</f>
        <v>0</v>
      </c>
      <c r="CB378" s="232">
        <f t="shared" si="28"/>
        <v>0</v>
      </c>
      <c r="CC378" s="187"/>
      <c r="CD378" s="188">
        <f>+SUM(AB378:AL378)*AB339/AL$2+SUM(AM378:AS378)*AM339/AS$2+AT378*AT339+AU378*AU339+AV378*AV339</f>
        <v>0</v>
      </c>
      <c r="CE378" s="233">
        <f t="shared" si="29"/>
        <v>0</v>
      </c>
      <c r="CF378" s="190"/>
      <c r="CG378" s="191">
        <f>+SUM(BE378:BO378)*BE339/BO$2+SUM(BP378:BV378)*BP339/BV$2+BW378*BW339+BX378*BX339+BY378*BY339</f>
        <v>0</v>
      </c>
      <c r="CH378" s="234">
        <f t="shared" si="30"/>
        <v>0</v>
      </c>
      <c r="CI378" s="190"/>
      <c r="CJ378" s="433">
        <f>+CA378*CA340+CD378*CD340+CG378*CG340</f>
        <v>0</v>
      </c>
      <c r="CL378" s="236"/>
      <c r="CM378" s="237"/>
      <c r="CN378" s="238"/>
      <c r="CP378" s="239"/>
      <c r="CQ378" s="240"/>
      <c r="CR378" s="240"/>
      <c r="CS378" s="240"/>
      <c r="CT378" s="241"/>
      <c r="CU378" s="242">
        <f t="shared" si="39"/>
        <v>0</v>
      </c>
      <c r="CW378" s="243"/>
      <c r="CX378" s="244">
        <f>+IF(DM378=0,0,IF(5*DM378/DM339&lt;2,2,5*DM378/DM339))</f>
        <v>0</v>
      </c>
      <c r="CY378" s="202">
        <f t="shared" si="32"/>
        <v>0</v>
      </c>
      <c r="CZ378" s="245">
        <f>+CW339*CW378+CX339*CX378+CY339*CY378</f>
        <v>0</v>
      </c>
      <c r="DA378" s="204"/>
      <c r="DB378" s="243"/>
      <c r="DC378" s="244">
        <f>+IF(DN378=0,0,IF(5*DN378/DN339&lt;2,2,5*DN378/DN339))</f>
        <v>0</v>
      </c>
      <c r="DD378" s="202">
        <f t="shared" si="33"/>
        <v>0</v>
      </c>
      <c r="DE378" s="246">
        <f>+DB339*DB378+DC339*DC378+DD339*DD378</f>
        <v>0</v>
      </c>
      <c r="DF378" s="190"/>
      <c r="DG378" s="243"/>
      <c r="DH378" s="202">
        <f t="shared" si="31"/>
        <v>0</v>
      </c>
      <c r="DI378" s="202">
        <f t="shared" si="34"/>
        <v>0</v>
      </c>
      <c r="DJ378" s="246">
        <f>+DG339*DG378+DH339*DH378+DI339*DI378</f>
        <v>0</v>
      </c>
      <c r="DK378" s="209"/>
      <c r="DL378" s="247"/>
      <c r="DM378" s="248"/>
      <c r="DN378" s="248"/>
      <c r="DO378" s="249"/>
      <c r="DR378" s="250">
        <f t="shared" si="35"/>
        <v>0</v>
      </c>
      <c r="DS378" s="397"/>
      <c r="DT378" s="397"/>
      <c r="DU378" s="398"/>
      <c r="DV378" s="391"/>
      <c r="DW378" s="253">
        <f t="shared" si="36"/>
        <v>0</v>
      </c>
      <c r="DX378" s="399"/>
      <c r="DY378" s="399"/>
      <c r="DZ378" s="400"/>
      <c r="EA378" s="391"/>
      <c r="EB378" s="401">
        <f t="shared" si="37"/>
        <v>0</v>
      </c>
      <c r="EC378" s="402"/>
      <c r="ED378" s="402"/>
      <c r="EE378" s="403"/>
    </row>
    <row r="379" spans="1:135" x14ac:dyDescent="0.3">
      <c r="A379" s="20">
        <f t="shared" si="38"/>
        <v>70739</v>
      </c>
      <c r="B379" s="21"/>
      <c r="C379" s="21"/>
      <c r="D379" s="21"/>
      <c r="E379" s="458"/>
      <c r="F379" s="223"/>
      <c r="G379" s="183"/>
      <c r="H379" s="183"/>
      <c r="I379" s="183"/>
      <c r="J379" s="183"/>
      <c r="K379" s="183"/>
      <c r="L379" s="183"/>
      <c r="M379" s="183"/>
      <c r="N379" s="183"/>
      <c r="O379" s="224"/>
      <c r="P379" s="167">
        <f>+IF(DL379=0,0,IF(5*DL379/DL376&lt;2,2,5*DL379/DL339))</f>
        <v>0</v>
      </c>
      <c r="Q379" s="223"/>
      <c r="R379" s="225"/>
      <c r="S379" s="225"/>
      <c r="T379" s="168"/>
      <c r="U379" s="168"/>
      <c r="V379" s="168"/>
      <c r="W379" s="166"/>
      <c r="X379" s="183">
        <f>IF(CL339=0,0,5-CL379*0.3)</f>
        <v>0</v>
      </c>
      <c r="Y379" s="169">
        <f>+IF(CP339="M",CU379,0)</f>
        <v>0</v>
      </c>
      <c r="Z379" s="170"/>
      <c r="AB379" s="223"/>
      <c r="AC379" s="183"/>
      <c r="AD379" s="183"/>
      <c r="AE379" s="183"/>
      <c r="AF379" s="183"/>
      <c r="AG379" s="183"/>
      <c r="AH379" s="183"/>
      <c r="AI379" s="183"/>
      <c r="AJ379" s="183"/>
      <c r="AK379" s="226"/>
      <c r="AL379" s="227"/>
      <c r="AM379" s="223">
        <f>+SUM(AX379:BC379)/BC338</f>
        <v>0</v>
      </c>
      <c r="AN379" s="225"/>
      <c r="AO379" s="225"/>
      <c r="AP379" s="168"/>
      <c r="AQ379" s="168"/>
      <c r="AR379" s="168"/>
      <c r="AS379" s="166"/>
      <c r="AT379" s="183">
        <f>IF(CM339=0,0,5-CM379*0.3)</f>
        <v>0</v>
      </c>
      <c r="AU379" s="169">
        <f>+IF(CQ339="G",CU379,0)</f>
        <v>0</v>
      </c>
      <c r="AV379" s="173"/>
      <c r="AX379" s="228"/>
      <c r="AY379" s="229"/>
      <c r="AZ379" s="229"/>
      <c r="BA379" s="229"/>
      <c r="BB379" s="229"/>
      <c r="BC379" s="230"/>
      <c r="BE379" s="231"/>
      <c r="BF379" s="183"/>
      <c r="BG379" s="183"/>
      <c r="BH379" s="183"/>
      <c r="BI379" s="183"/>
      <c r="BJ379" s="183"/>
      <c r="BK379" s="183"/>
      <c r="BL379" s="183"/>
      <c r="BM379" s="183"/>
      <c r="BN379" s="226"/>
      <c r="BO379" s="227"/>
      <c r="BP379" s="223"/>
      <c r="BQ379" s="225"/>
      <c r="BR379" s="225"/>
      <c r="BS379" s="168"/>
      <c r="BT379" s="168"/>
      <c r="BU379" s="168"/>
      <c r="BV379" s="166"/>
      <c r="BW379" s="183">
        <f>IF(CV339=0,0,5-CV379*0.3)</f>
        <v>0</v>
      </c>
      <c r="BX379" s="169">
        <f>+IF(AY339="G",BC379,0)</f>
        <v>0</v>
      </c>
      <c r="BY379" s="184"/>
      <c r="CA379" s="185">
        <f>+SUM(F379:O379)*F339/P338+P379*P339+Q339*SUM(Q379:W379)/W338+X339*X379+Y339*Y379+Z339*Z379</f>
        <v>0</v>
      </c>
      <c r="CB379" s="232">
        <f t="shared" si="28"/>
        <v>0</v>
      </c>
      <c r="CC379" s="187"/>
      <c r="CD379" s="188">
        <f>+SUM(AB379:AL379)*AB339/AL$2+SUM(AM379:AS379)*AM339/AS$2+AT379*AT339+AU379*AU339+AV379*AV339</f>
        <v>0</v>
      </c>
      <c r="CE379" s="233">
        <f t="shared" si="29"/>
        <v>0</v>
      </c>
      <c r="CF379" s="190"/>
      <c r="CG379" s="191">
        <f>+SUM(BE379:BO379)*BE339/BO$2+SUM(BP379:BV379)*BP339/BV$2+BW379*BW339+BX379*BX339+BY379*BY339</f>
        <v>0</v>
      </c>
      <c r="CH379" s="234">
        <f t="shared" si="30"/>
        <v>0</v>
      </c>
      <c r="CI379" s="190"/>
      <c r="CJ379" s="433">
        <f>+CA379*CA340+CD379*CD340+CG379*CG340</f>
        <v>0</v>
      </c>
      <c r="CL379" s="236"/>
      <c r="CM379" s="237"/>
      <c r="CN379" s="238"/>
      <c r="CP379" s="239"/>
      <c r="CQ379" s="240"/>
      <c r="CR379" s="240"/>
      <c r="CS379" s="240"/>
      <c r="CT379" s="241"/>
      <c r="CU379" s="242">
        <f t="shared" si="39"/>
        <v>0</v>
      </c>
      <c r="CW379" s="243"/>
      <c r="CX379" s="244">
        <f>+IF(DM379=0,0,IF(5*DM379/DM339&lt;2,2,5*DM379/DM339))</f>
        <v>0</v>
      </c>
      <c r="CY379" s="202">
        <f t="shared" si="32"/>
        <v>0</v>
      </c>
      <c r="CZ379" s="245">
        <f>+CW339*CW379+CX339*CX379+CY339*CY379</f>
        <v>0</v>
      </c>
      <c r="DA379" s="204"/>
      <c r="DB379" s="243"/>
      <c r="DC379" s="244">
        <f>+IF(DN379=0,0,IF(5*DN379/DN339&lt;2,2,5*DN379/DN339))</f>
        <v>0</v>
      </c>
      <c r="DD379" s="202">
        <f t="shared" si="33"/>
        <v>0</v>
      </c>
      <c r="DE379" s="246">
        <f>+DB339*DB379+DC339*DC379+DD339*DD379</f>
        <v>0</v>
      </c>
      <c r="DF379" s="190"/>
      <c r="DG379" s="243"/>
      <c r="DH379" s="202">
        <f t="shared" si="31"/>
        <v>0</v>
      </c>
      <c r="DI379" s="202">
        <f t="shared" si="34"/>
        <v>0</v>
      </c>
      <c r="DJ379" s="246">
        <f>+DG339*DG379+DH339*DH379+DI339*DI379</f>
        <v>0</v>
      </c>
      <c r="DK379" s="209"/>
      <c r="DL379" s="247"/>
      <c r="DM379" s="248"/>
      <c r="DN379" s="248"/>
      <c r="DO379" s="249"/>
      <c r="DR379" s="250">
        <f t="shared" si="35"/>
        <v>0</v>
      </c>
      <c r="DS379" s="397"/>
      <c r="DT379" s="397"/>
      <c r="DU379" s="398"/>
      <c r="DV379" s="391"/>
      <c r="DW379" s="253">
        <f t="shared" si="36"/>
        <v>0</v>
      </c>
      <c r="DX379" s="399"/>
      <c r="DY379" s="399"/>
      <c r="DZ379" s="400"/>
      <c r="EA379" s="391"/>
      <c r="EB379" s="401">
        <f t="shared" si="37"/>
        <v>0</v>
      </c>
      <c r="EC379" s="402"/>
      <c r="ED379" s="402"/>
      <c r="EE379" s="403"/>
    </row>
    <row r="380" spans="1:135" x14ac:dyDescent="0.3">
      <c r="A380" s="20">
        <f t="shared" si="38"/>
        <v>70740</v>
      </c>
      <c r="B380" s="21"/>
      <c r="C380" s="21"/>
      <c r="D380" s="21"/>
      <c r="E380" s="458"/>
      <c r="F380" s="223"/>
      <c r="G380" s="183"/>
      <c r="H380" s="183"/>
      <c r="I380" s="183"/>
      <c r="J380" s="183"/>
      <c r="K380" s="183"/>
      <c r="L380" s="183"/>
      <c r="M380" s="183"/>
      <c r="N380" s="183"/>
      <c r="O380" s="224"/>
      <c r="P380" s="167">
        <f>+IF(DL380=0,0,IF(5*DL380/DL377&lt;2,2,5*DL380/DL339))</f>
        <v>0</v>
      </c>
      <c r="Q380" s="223"/>
      <c r="R380" s="225"/>
      <c r="S380" s="225"/>
      <c r="T380" s="168"/>
      <c r="U380" s="168"/>
      <c r="V380" s="168"/>
      <c r="W380" s="166"/>
      <c r="X380" s="183">
        <f>IF(CL339=0,0,5-CL380*0.3)</f>
        <v>0</v>
      </c>
      <c r="Y380" s="169">
        <f>+IF(CP339="M",CU380,0)</f>
        <v>0</v>
      </c>
      <c r="Z380" s="170"/>
      <c r="AB380" s="223"/>
      <c r="AC380" s="183"/>
      <c r="AD380" s="183"/>
      <c r="AE380" s="183"/>
      <c r="AF380" s="183"/>
      <c r="AG380" s="183"/>
      <c r="AH380" s="183"/>
      <c r="AI380" s="183"/>
      <c r="AJ380" s="183"/>
      <c r="AK380" s="226"/>
      <c r="AL380" s="227"/>
      <c r="AM380" s="223">
        <f>+SUM(AX380:BC380)/BC338</f>
        <v>0</v>
      </c>
      <c r="AN380" s="225"/>
      <c r="AO380" s="225"/>
      <c r="AP380" s="168"/>
      <c r="AQ380" s="168"/>
      <c r="AR380" s="168"/>
      <c r="AS380" s="166"/>
      <c r="AT380" s="183">
        <f>IF(CM339=0,0,5-CM380*0.3)</f>
        <v>0</v>
      </c>
      <c r="AU380" s="169">
        <f>+IF(CQ339="G",CU380,0)</f>
        <v>0</v>
      </c>
      <c r="AV380" s="173"/>
      <c r="AX380" s="228"/>
      <c r="AY380" s="229"/>
      <c r="AZ380" s="229"/>
      <c r="BA380" s="229"/>
      <c r="BB380" s="229"/>
      <c r="BC380" s="230"/>
      <c r="BE380" s="231"/>
      <c r="BF380" s="183"/>
      <c r="BG380" s="183"/>
      <c r="BH380" s="183"/>
      <c r="BI380" s="183"/>
      <c r="BJ380" s="183"/>
      <c r="BK380" s="183"/>
      <c r="BL380" s="183"/>
      <c r="BM380" s="183"/>
      <c r="BN380" s="226"/>
      <c r="BO380" s="227"/>
      <c r="BP380" s="223"/>
      <c r="BQ380" s="225"/>
      <c r="BR380" s="225"/>
      <c r="BS380" s="168"/>
      <c r="BT380" s="168"/>
      <c r="BU380" s="168"/>
      <c r="BV380" s="166"/>
      <c r="BW380" s="183">
        <f>IF(CV339=0,0,5-CV380*0.3)</f>
        <v>0</v>
      </c>
      <c r="BX380" s="169">
        <f>+IF(AY339="G",BC380,0)</f>
        <v>0</v>
      </c>
      <c r="BY380" s="184"/>
      <c r="CA380" s="185">
        <f>+SUM(F380:O380)*F339/P338+P380*P339+Q339*SUM(Q380:W380)/W338+X339*X380+Y339*Y380+Z339*Z380</f>
        <v>0</v>
      </c>
      <c r="CB380" s="232">
        <f t="shared" si="28"/>
        <v>0</v>
      </c>
      <c r="CC380" s="187"/>
      <c r="CD380" s="188">
        <f>+SUM(AB380:AL380)*AB339/AL$2+SUM(AM380:AS380)*AM339/AS$2+AT380*AT339+AU380*AU339+AV380*AV339</f>
        <v>0</v>
      </c>
      <c r="CE380" s="233">
        <f t="shared" si="29"/>
        <v>0</v>
      </c>
      <c r="CF380" s="190"/>
      <c r="CG380" s="191">
        <f>+SUM(BE380:BO380)*BE339/BO$2+SUM(BP380:BV380)*BP339/BV$2+BW380*BW339+BX380*BX339+BY380*BY339</f>
        <v>0</v>
      </c>
      <c r="CH380" s="234">
        <f t="shared" si="30"/>
        <v>0</v>
      </c>
      <c r="CI380" s="190"/>
      <c r="CJ380" s="433">
        <f>+CA380*CA340+CD380*CD340+CG380*CG340</f>
        <v>0</v>
      </c>
      <c r="CL380" s="236"/>
      <c r="CM380" s="237"/>
      <c r="CN380" s="238"/>
      <c r="CP380" s="239"/>
      <c r="CQ380" s="240"/>
      <c r="CR380" s="240"/>
      <c r="CS380" s="240"/>
      <c r="CT380" s="241"/>
      <c r="CU380" s="242">
        <f t="shared" si="39"/>
        <v>0</v>
      </c>
      <c r="CW380" s="243"/>
      <c r="CX380" s="244">
        <f>+IF(DM380=0,0,IF(5*DM380/DM339&lt;2,2,5*DM380/DM339))</f>
        <v>0</v>
      </c>
      <c r="CY380" s="202">
        <f t="shared" si="32"/>
        <v>0</v>
      </c>
      <c r="CZ380" s="245">
        <f>+CW339*CW380+CX339*CX380+CY339*CY380</f>
        <v>0</v>
      </c>
      <c r="DA380" s="204"/>
      <c r="DB380" s="243"/>
      <c r="DC380" s="244">
        <f>+IF(DN380=0,0,IF(5*DN380/DN339&lt;2,2,5*DN380/DN339))</f>
        <v>0</v>
      </c>
      <c r="DD380" s="202">
        <f t="shared" si="33"/>
        <v>0</v>
      </c>
      <c r="DE380" s="246">
        <f>+DB339*DB380+DC339*DC380+DD339*DD380</f>
        <v>0</v>
      </c>
      <c r="DF380" s="190"/>
      <c r="DG380" s="243"/>
      <c r="DH380" s="202">
        <f t="shared" si="31"/>
        <v>0</v>
      </c>
      <c r="DI380" s="202">
        <f t="shared" si="34"/>
        <v>0</v>
      </c>
      <c r="DJ380" s="246">
        <f>+DG339*DG380+DH339*DH380+DI339*DI380</f>
        <v>0</v>
      </c>
      <c r="DK380" s="209"/>
      <c r="DL380" s="247"/>
      <c r="DM380" s="248"/>
      <c r="DN380" s="248"/>
      <c r="DO380" s="249"/>
      <c r="DR380" s="250">
        <f t="shared" si="35"/>
        <v>0</v>
      </c>
      <c r="DS380" s="397"/>
      <c r="DT380" s="397"/>
      <c r="DU380" s="398"/>
      <c r="DV380" s="391"/>
      <c r="DW380" s="253">
        <f t="shared" si="36"/>
        <v>0</v>
      </c>
      <c r="DX380" s="399"/>
      <c r="DY380" s="399"/>
      <c r="DZ380" s="400"/>
      <c r="EA380" s="391"/>
      <c r="EB380" s="401">
        <f t="shared" si="37"/>
        <v>0</v>
      </c>
      <c r="EC380" s="402"/>
      <c r="ED380" s="402"/>
      <c r="EE380" s="403"/>
    </row>
    <row r="381" spans="1:135" x14ac:dyDescent="0.3">
      <c r="A381" s="20">
        <f t="shared" si="38"/>
        <v>70741</v>
      </c>
      <c r="B381" s="21"/>
      <c r="C381" s="21"/>
      <c r="D381" s="21"/>
      <c r="E381" s="458"/>
      <c r="F381" s="223"/>
      <c r="G381" s="183"/>
      <c r="H381" s="183"/>
      <c r="I381" s="183"/>
      <c r="J381" s="183"/>
      <c r="K381" s="183"/>
      <c r="L381" s="183"/>
      <c r="M381" s="183"/>
      <c r="N381" s="183"/>
      <c r="O381" s="224"/>
      <c r="P381" s="167">
        <f>+IF(DL381=0,0,IF(5*DL381/DL378&lt;2,2,5*DL381/DL339))</f>
        <v>0</v>
      </c>
      <c r="Q381" s="223"/>
      <c r="R381" s="225"/>
      <c r="S381" s="225"/>
      <c r="T381" s="168"/>
      <c r="U381" s="168"/>
      <c r="V381" s="168"/>
      <c r="W381" s="166"/>
      <c r="X381" s="183">
        <f>IF(CL339=0,0,5-CL381*0.3)</f>
        <v>0</v>
      </c>
      <c r="Y381" s="169">
        <f>+IF(CP339="M",CU381,0)</f>
        <v>0</v>
      </c>
      <c r="Z381" s="170"/>
      <c r="AB381" s="223"/>
      <c r="AC381" s="183"/>
      <c r="AD381" s="183"/>
      <c r="AE381" s="183"/>
      <c r="AF381" s="183"/>
      <c r="AG381" s="183"/>
      <c r="AH381" s="183"/>
      <c r="AI381" s="183"/>
      <c r="AJ381" s="183"/>
      <c r="AK381" s="226"/>
      <c r="AL381" s="227"/>
      <c r="AM381" s="223">
        <f>+SUM(AX381:BC381)/BC338</f>
        <v>0</v>
      </c>
      <c r="AN381" s="225"/>
      <c r="AO381" s="225"/>
      <c r="AP381" s="168"/>
      <c r="AQ381" s="168"/>
      <c r="AR381" s="168"/>
      <c r="AS381" s="166"/>
      <c r="AT381" s="183">
        <f>IF(CM339=0,0,5-CM381*0.3)</f>
        <v>0</v>
      </c>
      <c r="AU381" s="169">
        <f>+IF(CQ339="G",CU381,0)</f>
        <v>0</v>
      </c>
      <c r="AV381" s="173"/>
      <c r="AX381" s="228"/>
      <c r="AY381" s="229"/>
      <c r="AZ381" s="229"/>
      <c r="BA381" s="229"/>
      <c r="BB381" s="229"/>
      <c r="BC381" s="230"/>
      <c r="BE381" s="231"/>
      <c r="BF381" s="183"/>
      <c r="BG381" s="183"/>
      <c r="BH381" s="183"/>
      <c r="BI381" s="183"/>
      <c r="BJ381" s="183"/>
      <c r="BK381" s="183"/>
      <c r="BL381" s="183"/>
      <c r="BM381" s="183"/>
      <c r="BN381" s="226"/>
      <c r="BO381" s="227"/>
      <c r="BP381" s="223"/>
      <c r="BQ381" s="225"/>
      <c r="BR381" s="225"/>
      <c r="BS381" s="168"/>
      <c r="BT381" s="168"/>
      <c r="BU381" s="168"/>
      <c r="BV381" s="166"/>
      <c r="BW381" s="183">
        <f>IF(CV339=0,0,5-CV381*0.3)</f>
        <v>0</v>
      </c>
      <c r="BX381" s="169">
        <f>+IF(AY339="G",BC381,0)</f>
        <v>0</v>
      </c>
      <c r="BY381" s="184"/>
      <c r="CA381" s="185">
        <f>+SUM(F381:O381)*F339/P338+P381*P339+Q339*SUM(Q381:W381)/W338+X339*X381+Y339*Y381+Z339*Z381</f>
        <v>0</v>
      </c>
      <c r="CB381" s="232">
        <f t="shared" si="28"/>
        <v>0</v>
      </c>
      <c r="CC381" s="187"/>
      <c r="CD381" s="188">
        <f>+SUM(AB381:AL381)*AB339/AL$2+SUM(AM381:AS381)*AM339/AS$2+AT381*AT339+AU381*AU339+AV381*AV339</f>
        <v>0</v>
      </c>
      <c r="CE381" s="233">
        <f t="shared" si="29"/>
        <v>0</v>
      </c>
      <c r="CF381" s="190"/>
      <c r="CG381" s="191">
        <f>+SUM(BE381:BO381)*BE339/BO$2+SUM(BP381:BV381)*BP339/BV$2+BW381*BW339+BX381*BX339+BY381*BY339</f>
        <v>0</v>
      </c>
      <c r="CH381" s="234">
        <f t="shared" si="30"/>
        <v>0</v>
      </c>
      <c r="CI381" s="190"/>
      <c r="CJ381" s="433">
        <f>+CA381*CA340+CD381*CD340+CG381*CG340</f>
        <v>0</v>
      </c>
      <c r="CL381" s="236"/>
      <c r="CM381" s="237"/>
      <c r="CN381" s="238"/>
      <c r="CP381" s="239"/>
      <c r="CQ381" s="240"/>
      <c r="CR381" s="240"/>
      <c r="CS381" s="240"/>
      <c r="CT381" s="241"/>
      <c r="CU381" s="242">
        <f t="shared" si="39"/>
        <v>0</v>
      </c>
      <c r="CW381" s="243"/>
      <c r="CX381" s="244">
        <f>+IF(DM381=0,0,IF(5*DM381/DM339&lt;2,2,5*DM381/DM339))</f>
        <v>0</v>
      </c>
      <c r="CY381" s="202">
        <f t="shared" si="32"/>
        <v>0</v>
      </c>
      <c r="CZ381" s="245">
        <f>+CW339*CW381+CX339*CX381+CY339*CY381</f>
        <v>0</v>
      </c>
      <c r="DA381" s="204"/>
      <c r="DB381" s="243"/>
      <c r="DC381" s="244">
        <f>+IF(DN381=0,0,IF(5*DN381/DN339&lt;2,2,5*DN381/DN339))</f>
        <v>0</v>
      </c>
      <c r="DD381" s="202">
        <f t="shared" si="33"/>
        <v>0</v>
      </c>
      <c r="DE381" s="246">
        <f>+DB339*DB381+DC339*DC381+DD339*DD381</f>
        <v>0</v>
      </c>
      <c r="DF381" s="190"/>
      <c r="DG381" s="243"/>
      <c r="DH381" s="202">
        <f t="shared" si="31"/>
        <v>0</v>
      </c>
      <c r="DI381" s="202">
        <f t="shared" si="34"/>
        <v>0</v>
      </c>
      <c r="DJ381" s="246">
        <f>+DG339*DG381+DH339*DH381+DI339*DI381</f>
        <v>0</v>
      </c>
      <c r="DK381" s="209"/>
      <c r="DL381" s="247"/>
      <c r="DM381" s="248"/>
      <c r="DN381" s="248"/>
      <c r="DO381" s="249"/>
      <c r="DR381" s="250">
        <f t="shared" si="35"/>
        <v>0</v>
      </c>
      <c r="DS381" s="397"/>
      <c r="DT381" s="397"/>
      <c r="DU381" s="398"/>
      <c r="DV381" s="391"/>
      <c r="DW381" s="253">
        <f t="shared" si="36"/>
        <v>0</v>
      </c>
      <c r="DX381" s="399"/>
      <c r="DY381" s="399"/>
      <c r="DZ381" s="400"/>
      <c r="EA381" s="391"/>
      <c r="EB381" s="401">
        <f t="shared" si="37"/>
        <v>0</v>
      </c>
      <c r="EC381" s="402"/>
      <c r="ED381" s="402"/>
      <c r="EE381" s="403"/>
    </row>
    <row r="382" spans="1:135" x14ac:dyDescent="0.3">
      <c r="A382" s="20">
        <f t="shared" si="38"/>
        <v>70742</v>
      </c>
      <c r="B382" s="21"/>
      <c r="C382" s="21"/>
      <c r="D382" s="21"/>
      <c r="E382" s="458"/>
      <c r="F382" s="223"/>
      <c r="G382" s="183"/>
      <c r="H382" s="183"/>
      <c r="I382" s="183"/>
      <c r="J382" s="183"/>
      <c r="K382" s="183"/>
      <c r="L382" s="183"/>
      <c r="M382" s="183"/>
      <c r="N382" s="183"/>
      <c r="O382" s="224"/>
      <c r="P382" s="167">
        <f>+IF(DL382=0,0,IF(5*DL382/DL379&lt;2,2,5*DL382/DL339))</f>
        <v>0</v>
      </c>
      <c r="Q382" s="223"/>
      <c r="R382" s="225"/>
      <c r="S382" s="225"/>
      <c r="T382" s="168"/>
      <c r="U382" s="168"/>
      <c r="V382" s="168"/>
      <c r="W382" s="166"/>
      <c r="X382" s="183">
        <f>IF(CL339=0,0,5-CL382*0.3)</f>
        <v>0</v>
      </c>
      <c r="Y382" s="169">
        <f>+IF(CP339="M",CU382,0)</f>
        <v>0</v>
      </c>
      <c r="Z382" s="170"/>
      <c r="AB382" s="223"/>
      <c r="AC382" s="183"/>
      <c r="AD382" s="183"/>
      <c r="AE382" s="183"/>
      <c r="AF382" s="183"/>
      <c r="AG382" s="183"/>
      <c r="AH382" s="183"/>
      <c r="AI382" s="183"/>
      <c r="AJ382" s="183"/>
      <c r="AK382" s="226"/>
      <c r="AL382" s="227"/>
      <c r="AM382" s="223">
        <f>+SUM(AX382:BC382)/BC338</f>
        <v>0</v>
      </c>
      <c r="AN382" s="225"/>
      <c r="AO382" s="225"/>
      <c r="AP382" s="168"/>
      <c r="AQ382" s="168"/>
      <c r="AR382" s="168"/>
      <c r="AS382" s="166"/>
      <c r="AT382" s="183">
        <f>IF(CM339=0,0,5-CM382*0.3)</f>
        <v>0</v>
      </c>
      <c r="AU382" s="169">
        <f>+IF(CQ339="G",CU382,0)</f>
        <v>0</v>
      </c>
      <c r="AV382" s="173"/>
      <c r="AX382" s="228"/>
      <c r="AY382" s="229"/>
      <c r="AZ382" s="229"/>
      <c r="BA382" s="229"/>
      <c r="BB382" s="229"/>
      <c r="BC382" s="230"/>
      <c r="BE382" s="231"/>
      <c r="BF382" s="183"/>
      <c r="BG382" s="183"/>
      <c r="BH382" s="183"/>
      <c r="BI382" s="183"/>
      <c r="BJ382" s="183"/>
      <c r="BK382" s="183"/>
      <c r="BL382" s="183"/>
      <c r="BM382" s="183"/>
      <c r="BN382" s="226"/>
      <c r="BO382" s="227"/>
      <c r="BP382" s="223"/>
      <c r="BQ382" s="225"/>
      <c r="BR382" s="225"/>
      <c r="BS382" s="168"/>
      <c r="BT382" s="168"/>
      <c r="BU382" s="168"/>
      <c r="BV382" s="166"/>
      <c r="BW382" s="183">
        <f>IF(CV339=0,0,5-CV382*0.3)</f>
        <v>0</v>
      </c>
      <c r="BX382" s="169">
        <f>+IF(AY339="G",BC382,0)</f>
        <v>0</v>
      </c>
      <c r="BY382" s="184"/>
      <c r="CA382" s="185">
        <f>+SUM(F382:O382)*F339/P338+P382*P339+Q339*SUM(Q382:W382)/W338+X339*X382+Y339*Y382+Z339*Z382</f>
        <v>0</v>
      </c>
      <c r="CB382" s="232">
        <f t="shared" si="28"/>
        <v>0</v>
      </c>
      <c r="CC382" s="187"/>
      <c r="CD382" s="188">
        <f>+SUM(AB382:AL382)*AB339/AL$2+SUM(AM382:AS382)*AM339/AS$2+AT382*AT339+AU382*AU339+AV382*AV339</f>
        <v>0</v>
      </c>
      <c r="CE382" s="233">
        <f t="shared" si="29"/>
        <v>0</v>
      </c>
      <c r="CF382" s="190"/>
      <c r="CG382" s="191">
        <f>+SUM(BE382:BO382)*BE339/BO$2+SUM(BP382:BV382)*BP339/BV$2+BW382*BW339+BX382*BX339+BY382*BY339</f>
        <v>0</v>
      </c>
      <c r="CH382" s="234">
        <f t="shared" si="30"/>
        <v>0</v>
      </c>
      <c r="CI382" s="190"/>
      <c r="CJ382" s="433">
        <f>+CA382*CA340+CD382*CD340+CG382*CG340</f>
        <v>0</v>
      </c>
      <c r="CL382" s="236"/>
      <c r="CM382" s="237"/>
      <c r="CN382" s="238"/>
      <c r="CP382" s="239"/>
      <c r="CQ382" s="240"/>
      <c r="CR382" s="240"/>
      <c r="CS382" s="240"/>
      <c r="CT382" s="241"/>
      <c r="CU382" s="242">
        <f t="shared" si="39"/>
        <v>0</v>
      </c>
      <c r="CW382" s="243"/>
      <c r="CX382" s="244">
        <f>+IF(DM382=0,0,IF(5*DM382/DM339&lt;2,2,5*DM382/DM339))</f>
        <v>0</v>
      </c>
      <c r="CY382" s="202">
        <f t="shared" si="32"/>
        <v>0</v>
      </c>
      <c r="CZ382" s="245">
        <f>+CW339*CW382+CX339*CX382+CY339*CY382</f>
        <v>0</v>
      </c>
      <c r="DA382" s="204"/>
      <c r="DB382" s="243"/>
      <c r="DC382" s="244">
        <f>+IF(DN382=0,0,IF(5*DN382/DN339&lt;2,2,5*DN382/DN339))</f>
        <v>0</v>
      </c>
      <c r="DD382" s="202">
        <f t="shared" si="33"/>
        <v>0</v>
      </c>
      <c r="DE382" s="246">
        <f>+DB339*DB382+DC339*DC382+DD339*DD382</f>
        <v>0</v>
      </c>
      <c r="DF382" s="190"/>
      <c r="DG382" s="243"/>
      <c r="DH382" s="202">
        <f t="shared" si="31"/>
        <v>0</v>
      </c>
      <c r="DI382" s="202">
        <f t="shared" si="34"/>
        <v>0</v>
      </c>
      <c r="DJ382" s="246">
        <f>+DG339*DG382+DH339*DH382+DI339*DI382</f>
        <v>0</v>
      </c>
      <c r="DK382" s="209"/>
      <c r="DL382" s="247"/>
      <c r="DM382" s="248"/>
      <c r="DN382" s="248"/>
      <c r="DO382" s="249"/>
      <c r="DR382" s="250">
        <f t="shared" si="35"/>
        <v>0</v>
      </c>
      <c r="DS382" s="397"/>
      <c r="DT382" s="397"/>
      <c r="DU382" s="398"/>
      <c r="DV382" s="391"/>
      <c r="DW382" s="253">
        <f t="shared" si="36"/>
        <v>0</v>
      </c>
      <c r="DX382" s="399"/>
      <c r="DY382" s="399"/>
      <c r="DZ382" s="400"/>
      <c r="EA382" s="391"/>
      <c r="EB382" s="401">
        <f t="shared" si="37"/>
        <v>0</v>
      </c>
      <c r="EC382" s="402"/>
      <c r="ED382" s="402"/>
      <c r="EE382" s="403"/>
    </row>
    <row r="383" spans="1:135" x14ac:dyDescent="0.3">
      <c r="A383" s="20">
        <f t="shared" si="38"/>
        <v>70743</v>
      </c>
      <c r="B383" s="21"/>
      <c r="C383" s="21"/>
      <c r="D383" s="21"/>
      <c r="E383" s="458"/>
      <c r="F383" s="223"/>
      <c r="G383" s="183"/>
      <c r="H383" s="183"/>
      <c r="I383" s="183"/>
      <c r="J383" s="183"/>
      <c r="K383" s="183"/>
      <c r="L383" s="183"/>
      <c r="M383" s="183"/>
      <c r="N383" s="183"/>
      <c r="O383" s="224"/>
      <c r="P383" s="167">
        <f>+IF(DL383=0,0,IF(5*DL383/DL380&lt;2,2,5*DL383/DL339))</f>
        <v>0</v>
      </c>
      <c r="Q383" s="223"/>
      <c r="R383" s="225"/>
      <c r="S383" s="225"/>
      <c r="T383" s="168"/>
      <c r="U383" s="168"/>
      <c r="V383" s="168"/>
      <c r="W383" s="166"/>
      <c r="X383" s="183">
        <f>IF(CL339=0,0,5-CL383*0.3)</f>
        <v>0</v>
      </c>
      <c r="Y383" s="169">
        <f>+IF(CP339="M",CU383,0)</f>
        <v>0</v>
      </c>
      <c r="Z383" s="170"/>
      <c r="AB383" s="223"/>
      <c r="AC383" s="183"/>
      <c r="AD383" s="183"/>
      <c r="AE383" s="183"/>
      <c r="AF383" s="183"/>
      <c r="AG383" s="183"/>
      <c r="AH383" s="183"/>
      <c r="AI383" s="183"/>
      <c r="AJ383" s="183"/>
      <c r="AK383" s="226"/>
      <c r="AL383" s="227"/>
      <c r="AM383" s="223">
        <f>+SUM(AX383:BC383)/BC338</f>
        <v>0</v>
      </c>
      <c r="AN383" s="225"/>
      <c r="AO383" s="225"/>
      <c r="AP383" s="168"/>
      <c r="AQ383" s="168"/>
      <c r="AR383" s="168"/>
      <c r="AS383" s="166"/>
      <c r="AT383" s="183">
        <f>IF(CM339=0,0,5-CM383*0.3)</f>
        <v>0</v>
      </c>
      <c r="AU383" s="169">
        <f>+IF(CQ339="G",CU383,0)</f>
        <v>0</v>
      </c>
      <c r="AV383" s="173"/>
      <c r="AX383" s="228"/>
      <c r="AY383" s="229"/>
      <c r="AZ383" s="229"/>
      <c r="BA383" s="229"/>
      <c r="BB383" s="229"/>
      <c r="BC383" s="230"/>
      <c r="BE383" s="231"/>
      <c r="BF383" s="183"/>
      <c r="BG383" s="183"/>
      <c r="BH383" s="183"/>
      <c r="BI383" s="183"/>
      <c r="BJ383" s="183"/>
      <c r="BK383" s="183"/>
      <c r="BL383" s="183"/>
      <c r="BM383" s="183"/>
      <c r="BN383" s="226"/>
      <c r="BO383" s="227"/>
      <c r="BP383" s="223"/>
      <c r="BQ383" s="225"/>
      <c r="BR383" s="225"/>
      <c r="BS383" s="168"/>
      <c r="BT383" s="168"/>
      <c r="BU383" s="168"/>
      <c r="BV383" s="166"/>
      <c r="BW383" s="183">
        <f>IF(CV339=0,0,5-CV383*0.3)</f>
        <v>0</v>
      </c>
      <c r="BX383" s="169">
        <f>+IF(AY339="G",BC383,0)</f>
        <v>0</v>
      </c>
      <c r="BY383" s="184"/>
      <c r="CA383" s="185">
        <f>+SUM(F383:O383)*F339/P338+P383*P339+Q339*SUM(Q383:W383)/W338+X339*X383+Y339*Y383+Z339*Z383</f>
        <v>0</v>
      </c>
      <c r="CB383" s="232">
        <f t="shared" si="28"/>
        <v>0</v>
      </c>
      <c r="CC383" s="187"/>
      <c r="CD383" s="188">
        <f>+SUM(AB383:AL383)*AB339/AL$2+SUM(AM383:AS383)*AM339/AS$2+AT383*AT339+AU383*AU339+AV383*AV339</f>
        <v>0</v>
      </c>
      <c r="CE383" s="233">
        <f t="shared" si="29"/>
        <v>0</v>
      </c>
      <c r="CF383" s="190"/>
      <c r="CG383" s="191">
        <f>+SUM(BE383:BO383)*BE339/BO$2+SUM(BP383:BV383)*BP339/BV$2+BW383*BW339+BX383*BX339+BY383*BY339</f>
        <v>0</v>
      </c>
      <c r="CH383" s="234">
        <f t="shared" si="30"/>
        <v>0</v>
      </c>
      <c r="CI383" s="190"/>
      <c r="CJ383" s="433">
        <f>+CA383*CA340+CD383*CD340+CG383*CG340</f>
        <v>0</v>
      </c>
      <c r="CL383" s="236"/>
      <c r="CM383" s="237"/>
      <c r="CN383" s="238"/>
      <c r="CP383" s="239"/>
      <c r="CQ383" s="240"/>
      <c r="CR383" s="240"/>
      <c r="CS383" s="240"/>
      <c r="CT383" s="241"/>
      <c r="CU383" s="242">
        <f t="shared" si="39"/>
        <v>0</v>
      </c>
      <c r="CW383" s="243"/>
      <c r="CX383" s="244">
        <f>+IF(DM383=0,0,IF(5*DM383/DM339&lt;2,2,5*DM383/DM339))</f>
        <v>0</v>
      </c>
      <c r="CY383" s="202">
        <f t="shared" si="32"/>
        <v>0</v>
      </c>
      <c r="CZ383" s="245">
        <f>+CW339*CW383+CX339*CX383+CY339*CY383</f>
        <v>0</v>
      </c>
      <c r="DA383" s="204"/>
      <c r="DB383" s="243"/>
      <c r="DC383" s="244">
        <f>+IF(DN383=0,0,IF(5*DN383/DN339&lt;2,2,5*DN383/DN339))</f>
        <v>0</v>
      </c>
      <c r="DD383" s="202">
        <f t="shared" si="33"/>
        <v>0</v>
      </c>
      <c r="DE383" s="246">
        <f>+DB339*DB383+DC339*DC383+DD339*DD383</f>
        <v>0</v>
      </c>
      <c r="DF383" s="190"/>
      <c r="DG383" s="243"/>
      <c r="DH383" s="202">
        <f t="shared" si="31"/>
        <v>0</v>
      </c>
      <c r="DI383" s="202">
        <f t="shared" si="34"/>
        <v>0</v>
      </c>
      <c r="DJ383" s="246">
        <f>+DG339*DG383+DH339*DH383+DI339*DI383</f>
        <v>0</v>
      </c>
      <c r="DK383" s="209"/>
      <c r="DL383" s="247"/>
      <c r="DM383" s="248"/>
      <c r="DN383" s="248"/>
      <c r="DO383" s="249"/>
      <c r="DR383" s="250">
        <f t="shared" si="35"/>
        <v>0</v>
      </c>
      <c r="DS383" s="397"/>
      <c r="DT383" s="397"/>
      <c r="DU383" s="398"/>
      <c r="DV383" s="391"/>
      <c r="DW383" s="253">
        <f t="shared" si="36"/>
        <v>0</v>
      </c>
      <c r="DX383" s="399"/>
      <c r="DY383" s="399"/>
      <c r="DZ383" s="400"/>
      <c r="EA383" s="391"/>
      <c r="EB383" s="401">
        <f t="shared" si="37"/>
        <v>0</v>
      </c>
      <c r="EC383" s="402"/>
      <c r="ED383" s="402"/>
      <c r="EE383" s="403"/>
    </row>
    <row r="384" spans="1:135" x14ac:dyDescent="0.3">
      <c r="A384" s="20">
        <f t="shared" si="38"/>
        <v>70744</v>
      </c>
      <c r="B384" s="21"/>
      <c r="C384" s="21"/>
      <c r="D384" s="21"/>
      <c r="E384" s="458"/>
      <c r="F384" s="223"/>
      <c r="G384" s="183"/>
      <c r="H384" s="183"/>
      <c r="I384" s="183"/>
      <c r="J384" s="183"/>
      <c r="K384" s="183"/>
      <c r="L384" s="183"/>
      <c r="M384" s="183"/>
      <c r="N384" s="183"/>
      <c r="O384" s="224"/>
      <c r="P384" s="167">
        <f>+IF(DL384=0,0,IF(5*DL384/DL381&lt;2,2,5*DL384/DL339))</f>
        <v>0</v>
      </c>
      <c r="Q384" s="223"/>
      <c r="R384" s="225"/>
      <c r="S384" s="225"/>
      <c r="T384" s="168"/>
      <c r="U384" s="168"/>
      <c r="V384" s="168"/>
      <c r="W384" s="166"/>
      <c r="X384" s="183">
        <f>IF(CL339=0,0,5-CL384*0.3)</f>
        <v>0</v>
      </c>
      <c r="Y384" s="169">
        <f>+IF(CP339="M",CU384,0)</f>
        <v>0</v>
      </c>
      <c r="Z384" s="170"/>
      <c r="AB384" s="223"/>
      <c r="AC384" s="183"/>
      <c r="AD384" s="183"/>
      <c r="AE384" s="183"/>
      <c r="AF384" s="183"/>
      <c r="AG384" s="183"/>
      <c r="AH384" s="183"/>
      <c r="AI384" s="183"/>
      <c r="AJ384" s="183"/>
      <c r="AK384" s="226"/>
      <c r="AL384" s="227"/>
      <c r="AM384" s="223">
        <f>+SUM(AX384:BC384)/BC338</f>
        <v>0</v>
      </c>
      <c r="AN384" s="225"/>
      <c r="AO384" s="225"/>
      <c r="AP384" s="168"/>
      <c r="AQ384" s="168"/>
      <c r="AR384" s="168"/>
      <c r="AS384" s="166"/>
      <c r="AT384" s="183">
        <f>IF(CM339=0,0,5-CM384*0.3)</f>
        <v>0</v>
      </c>
      <c r="AU384" s="169">
        <f>+IF(CQ339="G",CU384,0)</f>
        <v>0</v>
      </c>
      <c r="AV384" s="173"/>
      <c r="AX384" s="228"/>
      <c r="AY384" s="229"/>
      <c r="AZ384" s="229"/>
      <c r="BA384" s="229"/>
      <c r="BB384" s="229"/>
      <c r="BC384" s="230"/>
      <c r="BE384" s="231"/>
      <c r="BF384" s="183"/>
      <c r="BG384" s="183"/>
      <c r="BH384" s="183"/>
      <c r="BI384" s="183"/>
      <c r="BJ384" s="183"/>
      <c r="BK384" s="183"/>
      <c r="BL384" s="183"/>
      <c r="BM384" s="183"/>
      <c r="BN384" s="226"/>
      <c r="BO384" s="227"/>
      <c r="BP384" s="223"/>
      <c r="BQ384" s="225"/>
      <c r="BR384" s="225"/>
      <c r="BS384" s="168"/>
      <c r="BT384" s="168"/>
      <c r="BU384" s="168"/>
      <c r="BV384" s="166"/>
      <c r="BW384" s="183">
        <f>IF(CV339=0,0,5-CV384*0.3)</f>
        <v>0</v>
      </c>
      <c r="BX384" s="169">
        <f>+IF(AY339="G",BC384,0)</f>
        <v>0</v>
      </c>
      <c r="BY384" s="184"/>
      <c r="CA384" s="185">
        <f>+SUM(F384:O384)*F339/P338+P384*P339+Q339*SUM(Q384:W384)/W338+X339*X384+Y339*Y384+Z339*Z384</f>
        <v>0</v>
      </c>
      <c r="CB384" s="232">
        <f t="shared" si="28"/>
        <v>0</v>
      </c>
      <c r="CC384" s="187"/>
      <c r="CD384" s="188">
        <f>+SUM(AB384:AL384)*AB339/AL$2+SUM(AM384:AS384)*AM339/AS$2+AT384*AT339+AU384*AU339+AV384*AV339</f>
        <v>0</v>
      </c>
      <c r="CE384" s="233">
        <f t="shared" si="29"/>
        <v>0</v>
      </c>
      <c r="CF384" s="190"/>
      <c r="CG384" s="191">
        <f>+SUM(BE384:BO384)*BE339/BO$2+SUM(BP384:BV384)*BP339/BV$2+BW384*BW339+BX384*BX339+BY384*BY339</f>
        <v>0</v>
      </c>
      <c r="CH384" s="234">
        <f t="shared" si="30"/>
        <v>0</v>
      </c>
      <c r="CI384" s="190"/>
      <c r="CJ384" s="433">
        <f>+CA384*CA340+CD384*CD340+CG384*CG340</f>
        <v>0</v>
      </c>
      <c r="CL384" s="236"/>
      <c r="CM384" s="237"/>
      <c r="CN384" s="238"/>
      <c r="CP384" s="239"/>
      <c r="CQ384" s="240"/>
      <c r="CR384" s="240"/>
      <c r="CS384" s="240"/>
      <c r="CT384" s="241"/>
      <c r="CU384" s="242">
        <f t="shared" si="39"/>
        <v>0</v>
      </c>
      <c r="CW384" s="243"/>
      <c r="CX384" s="244">
        <f>+IF(DM384=0,0,IF(5*DM384/DM339&lt;2,2,5*DM384/DM339))</f>
        <v>0</v>
      </c>
      <c r="CY384" s="202">
        <f t="shared" si="32"/>
        <v>0</v>
      </c>
      <c r="CZ384" s="245">
        <f>+CW339*CW384+CX339*CX384+CY339*CY384</f>
        <v>0</v>
      </c>
      <c r="DA384" s="204"/>
      <c r="DB384" s="243"/>
      <c r="DC384" s="244">
        <f>+IF(DN384=0,0,IF(5*DN384/DN339&lt;2,2,5*DN384/DN339))</f>
        <v>0</v>
      </c>
      <c r="DD384" s="202">
        <f t="shared" si="33"/>
        <v>0</v>
      </c>
      <c r="DE384" s="246">
        <f>+DB339*DB384+DC339*DC384+DD339*DD384</f>
        <v>0</v>
      </c>
      <c r="DF384" s="190"/>
      <c r="DG384" s="243"/>
      <c r="DH384" s="202">
        <f t="shared" si="31"/>
        <v>0</v>
      </c>
      <c r="DI384" s="202">
        <f t="shared" si="34"/>
        <v>0</v>
      </c>
      <c r="DJ384" s="246">
        <f>+DG339*DG384+DH339*DH384+DI339*DI384</f>
        <v>0</v>
      </c>
      <c r="DK384" s="209"/>
      <c r="DL384" s="247"/>
      <c r="DM384" s="248"/>
      <c r="DN384" s="248"/>
      <c r="DO384" s="249"/>
      <c r="DR384" s="250">
        <f t="shared" si="35"/>
        <v>0</v>
      </c>
      <c r="DS384" s="397"/>
      <c r="DT384" s="397"/>
      <c r="DU384" s="398"/>
      <c r="DV384" s="391"/>
      <c r="DW384" s="253">
        <f t="shared" si="36"/>
        <v>0</v>
      </c>
      <c r="DX384" s="399"/>
      <c r="DY384" s="399"/>
      <c r="DZ384" s="400"/>
      <c r="EA384" s="391"/>
      <c r="EB384" s="401">
        <f t="shared" si="37"/>
        <v>0</v>
      </c>
      <c r="EC384" s="402"/>
      <c r="ED384" s="402"/>
      <c r="EE384" s="403"/>
    </row>
    <row r="385" spans="1:135" x14ac:dyDescent="0.3">
      <c r="A385" s="20">
        <f t="shared" si="38"/>
        <v>70745</v>
      </c>
      <c r="B385" s="21"/>
      <c r="C385" s="21"/>
      <c r="D385" s="21"/>
      <c r="E385" s="458"/>
      <c r="F385" s="223"/>
      <c r="G385" s="183"/>
      <c r="H385" s="183"/>
      <c r="I385" s="183"/>
      <c r="J385" s="183"/>
      <c r="K385" s="183"/>
      <c r="L385" s="183"/>
      <c r="M385" s="183"/>
      <c r="N385" s="183"/>
      <c r="O385" s="224"/>
      <c r="P385" s="167">
        <f>+IF(DL385=0,0,IF(5*DL385/DL382&lt;2,2,5*DL385/DL339))</f>
        <v>0</v>
      </c>
      <c r="Q385" s="223"/>
      <c r="R385" s="225"/>
      <c r="S385" s="225"/>
      <c r="T385" s="168"/>
      <c r="U385" s="168"/>
      <c r="V385" s="168"/>
      <c r="W385" s="166"/>
      <c r="X385" s="183">
        <f>IF(CL339=0,0,5-CL385*0.3)</f>
        <v>0</v>
      </c>
      <c r="Y385" s="169">
        <f>+IF(CP339="M",CU385,0)</f>
        <v>0</v>
      </c>
      <c r="Z385" s="170"/>
      <c r="AB385" s="223"/>
      <c r="AC385" s="183"/>
      <c r="AD385" s="183"/>
      <c r="AE385" s="183"/>
      <c r="AF385" s="183"/>
      <c r="AG385" s="183"/>
      <c r="AH385" s="183"/>
      <c r="AI385" s="183"/>
      <c r="AJ385" s="183"/>
      <c r="AK385" s="226"/>
      <c r="AL385" s="227"/>
      <c r="AM385" s="223">
        <f>+SUM(AX385:BC385)/BC338</f>
        <v>0</v>
      </c>
      <c r="AN385" s="225"/>
      <c r="AO385" s="225"/>
      <c r="AP385" s="168"/>
      <c r="AQ385" s="168"/>
      <c r="AR385" s="168"/>
      <c r="AS385" s="166"/>
      <c r="AT385" s="183">
        <f>IF(CM339=0,0,5-CM385*0.3)</f>
        <v>0</v>
      </c>
      <c r="AU385" s="169">
        <f>+IF(CQ339="G",CU385,0)</f>
        <v>0</v>
      </c>
      <c r="AV385" s="173"/>
      <c r="AX385" s="228"/>
      <c r="AY385" s="229"/>
      <c r="AZ385" s="229"/>
      <c r="BA385" s="229"/>
      <c r="BB385" s="229"/>
      <c r="BC385" s="230"/>
      <c r="BE385" s="231"/>
      <c r="BF385" s="183"/>
      <c r="BG385" s="183"/>
      <c r="BH385" s="183"/>
      <c r="BI385" s="183"/>
      <c r="BJ385" s="183"/>
      <c r="BK385" s="183"/>
      <c r="BL385" s="183"/>
      <c r="BM385" s="183"/>
      <c r="BN385" s="226"/>
      <c r="BO385" s="227"/>
      <c r="BP385" s="223"/>
      <c r="BQ385" s="225"/>
      <c r="BR385" s="225"/>
      <c r="BS385" s="168"/>
      <c r="BT385" s="168"/>
      <c r="BU385" s="168"/>
      <c r="BV385" s="166"/>
      <c r="BW385" s="183">
        <f>IF(CV339=0,0,5-CV385*0.3)</f>
        <v>0</v>
      </c>
      <c r="BX385" s="169">
        <f>+IF(AY339="G",BC385,0)</f>
        <v>0</v>
      </c>
      <c r="BY385" s="184"/>
      <c r="CA385" s="185">
        <f>+SUM(F385:O385)*F339/P338+P385*P339+Q339*SUM(Q385:W385)/W338+X339*X385+Y339*Y385+Z339*Z385</f>
        <v>0</v>
      </c>
      <c r="CB385" s="232">
        <f t="shared" si="28"/>
        <v>0</v>
      </c>
      <c r="CC385" s="187"/>
      <c r="CD385" s="188">
        <f>+SUM(AB385:AL385)*AB339/AL$2+SUM(AM385:AS385)*AM339/AS$2+AT385*AT339+AU385*AU339+AV385*AV339</f>
        <v>0</v>
      </c>
      <c r="CE385" s="233">
        <f t="shared" si="29"/>
        <v>0</v>
      </c>
      <c r="CF385" s="190"/>
      <c r="CG385" s="191">
        <f>+SUM(BE385:BO385)*BE339/BO$2+SUM(BP385:BV385)*BP339/BV$2+BW385*BW339+BX385*BX339+BY385*BY339</f>
        <v>0</v>
      </c>
      <c r="CH385" s="234">
        <f t="shared" si="30"/>
        <v>0</v>
      </c>
      <c r="CI385" s="190"/>
      <c r="CJ385" s="433">
        <f>+CA385*CA340+CD385*CD340+CG385*CG340</f>
        <v>0</v>
      </c>
      <c r="CL385" s="236"/>
      <c r="CM385" s="237"/>
      <c r="CN385" s="238"/>
      <c r="CP385" s="239"/>
      <c r="CQ385" s="240"/>
      <c r="CR385" s="240"/>
      <c r="CS385" s="240"/>
      <c r="CT385" s="241"/>
      <c r="CU385" s="242">
        <f t="shared" si="39"/>
        <v>0</v>
      </c>
      <c r="CW385" s="243"/>
      <c r="CX385" s="244">
        <f>+IF(DM385=0,0,IF(5*DM385/DM339&lt;2,2,5*DM385/DM339))</f>
        <v>0</v>
      </c>
      <c r="CY385" s="202">
        <f t="shared" si="32"/>
        <v>0</v>
      </c>
      <c r="CZ385" s="245">
        <f>+CW339*CW385+CX339*CX385+CY339*CY385</f>
        <v>0</v>
      </c>
      <c r="DA385" s="204"/>
      <c r="DB385" s="243"/>
      <c r="DC385" s="244">
        <f>+IF(DN385=0,0,IF(5*DN385/DN339&lt;2,2,5*DN385/DN339))</f>
        <v>0</v>
      </c>
      <c r="DD385" s="202">
        <f t="shared" si="33"/>
        <v>0</v>
      </c>
      <c r="DE385" s="246">
        <f>+DB339*DB385+DC339*DC385+DD339*DD385</f>
        <v>0</v>
      </c>
      <c r="DF385" s="190"/>
      <c r="DG385" s="243"/>
      <c r="DH385" s="202">
        <f t="shared" si="31"/>
        <v>0</v>
      </c>
      <c r="DI385" s="202">
        <f t="shared" si="34"/>
        <v>0</v>
      </c>
      <c r="DJ385" s="246">
        <f>+DG339*DG385+DH339*DH385+DI339*DI385</f>
        <v>0</v>
      </c>
      <c r="DK385" s="209"/>
      <c r="DL385" s="247"/>
      <c r="DM385" s="248"/>
      <c r="DN385" s="248"/>
      <c r="DO385" s="249"/>
      <c r="DR385" s="250">
        <f t="shared" si="35"/>
        <v>0</v>
      </c>
      <c r="DS385" s="397"/>
      <c r="DT385" s="397"/>
      <c r="DU385" s="398"/>
      <c r="DV385" s="391"/>
      <c r="DW385" s="253">
        <f t="shared" si="36"/>
        <v>0</v>
      </c>
      <c r="DX385" s="399"/>
      <c r="DY385" s="399"/>
      <c r="DZ385" s="400"/>
      <c r="EA385" s="391"/>
      <c r="EB385" s="401">
        <f t="shared" si="37"/>
        <v>0</v>
      </c>
      <c r="EC385" s="402"/>
      <c r="ED385" s="402"/>
      <c r="EE385" s="403"/>
    </row>
    <row r="386" spans="1:135" ht="15" customHeight="1" x14ac:dyDescent="0.3">
      <c r="A386" s="20">
        <f t="shared" si="38"/>
        <v>70746</v>
      </c>
      <c r="B386" s="21"/>
      <c r="C386" s="21"/>
      <c r="D386" s="21"/>
      <c r="E386" s="458"/>
      <c r="F386" s="223"/>
      <c r="G386" s="183"/>
      <c r="H386" s="183"/>
      <c r="I386" s="183"/>
      <c r="J386" s="183"/>
      <c r="K386" s="183"/>
      <c r="L386" s="183"/>
      <c r="M386" s="183"/>
      <c r="N386" s="183"/>
      <c r="O386" s="224"/>
      <c r="P386" s="167">
        <f>+IF(DL386=0,0,IF(5*DL386/DL383&lt;2,2,5*DL386/DL339))</f>
        <v>0</v>
      </c>
      <c r="Q386" s="223"/>
      <c r="R386" s="225"/>
      <c r="S386" s="225"/>
      <c r="T386" s="168"/>
      <c r="U386" s="168"/>
      <c r="V386" s="168"/>
      <c r="W386" s="166"/>
      <c r="X386" s="183">
        <f>IF(CL339=0,0,5-CL386*0.3)</f>
        <v>0</v>
      </c>
      <c r="Y386" s="169">
        <f>+IF(CP339="M",CU386,0)</f>
        <v>0</v>
      </c>
      <c r="Z386" s="170"/>
      <c r="AB386" s="223"/>
      <c r="AC386" s="183"/>
      <c r="AD386" s="183"/>
      <c r="AE386" s="183"/>
      <c r="AF386" s="183"/>
      <c r="AG386" s="183"/>
      <c r="AH386" s="183"/>
      <c r="AI386" s="183"/>
      <c r="AJ386" s="183"/>
      <c r="AK386" s="226"/>
      <c r="AL386" s="227"/>
      <c r="AM386" s="223">
        <f>+SUM(AX386:BC386)/BC338</f>
        <v>0</v>
      </c>
      <c r="AN386" s="225"/>
      <c r="AO386" s="225"/>
      <c r="AP386" s="168"/>
      <c r="AQ386" s="168"/>
      <c r="AR386" s="168"/>
      <c r="AS386" s="166"/>
      <c r="AT386" s="183">
        <f>IF(CM339=0,0,5-CM386*0.3)</f>
        <v>0</v>
      </c>
      <c r="AU386" s="169">
        <f>+IF(CQ339="G",CU386,0)</f>
        <v>0</v>
      </c>
      <c r="AV386" s="173"/>
      <c r="AX386" s="228"/>
      <c r="AY386" s="229"/>
      <c r="AZ386" s="229"/>
      <c r="BA386" s="229"/>
      <c r="BB386" s="229"/>
      <c r="BC386" s="230"/>
      <c r="BE386" s="231"/>
      <c r="BF386" s="183"/>
      <c r="BG386" s="183"/>
      <c r="BH386" s="183"/>
      <c r="BI386" s="183"/>
      <c r="BJ386" s="183"/>
      <c r="BK386" s="183"/>
      <c r="BL386" s="183"/>
      <c r="BM386" s="183"/>
      <c r="BN386" s="226"/>
      <c r="BO386" s="227"/>
      <c r="BP386" s="223"/>
      <c r="BQ386" s="225"/>
      <c r="BR386" s="225"/>
      <c r="BS386" s="168"/>
      <c r="BT386" s="168"/>
      <c r="BU386" s="168"/>
      <c r="BV386" s="166"/>
      <c r="BW386" s="183">
        <f>IF(CV339=0,0,5-CV386*0.3)</f>
        <v>0</v>
      </c>
      <c r="BX386" s="169">
        <f>+IF(AY339="G",BC386,0)</f>
        <v>0</v>
      </c>
      <c r="BY386" s="184"/>
      <c r="CA386" s="185">
        <f>+SUM(F386:O386)*F339/P338+P386*P339+Q339*SUM(Q386:W386)/W338+X339*X386+Y339*Y386+Z339*Z386</f>
        <v>0</v>
      </c>
      <c r="CB386" s="232">
        <f t="shared" si="28"/>
        <v>0</v>
      </c>
      <c r="CC386" s="187"/>
      <c r="CD386" s="188">
        <f>+SUM(AB386:AL386)*AB339/AL$2+SUM(AM386:AS386)*AM339/AS$2+AT386*AT339+AU386*AU339+AV386*AV339</f>
        <v>0</v>
      </c>
      <c r="CE386" s="233">
        <f t="shared" si="29"/>
        <v>0</v>
      </c>
      <c r="CF386" s="190"/>
      <c r="CG386" s="191">
        <f>+SUM(BE386:BO386)*BE339/BO$2+SUM(BP386:BV386)*BP339/BV$2+BW386*BW339+BX386*BX339+BY386*BY339</f>
        <v>0</v>
      </c>
      <c r="CH386" s="234">
        <f t="shared" si="30"/>
        <v>0</v>
      </c>
      <c r="CI386" s="190"/>
      <c r="CJ386" s="433">
        <f>+CA386*CA340+CD386*CD340+CG386*CG340</f>
        <v>0</v>
      </c>
      <c r="CL386" s="236"/>
      <c r="CM386" s="237"/>
      <c r="CN386" s="238"/>
      <c r="CP386" s="239"/>
      <c r="CQ386" s="240"/>
      <c r="CR386" s="240"/>
      <c r="CS386" s="240"/>
      <c r="CT386" s="241"/>
      <c r="CU386" s="242">
        <f t="shared" si="39"/>
        <v>0</v>
      </c>
      <c r="CW386" s="243"/>
      <c r="CX386" s="244">
        <f>+IF(DM386=0,0,IF(5*DM386/DM339&lt;2,2,5*DM386/DM339))</f>
        <v>0</v>
      </c>
      <c r="CY386" s="202">
        <f t="shared" si="32"/>
        <v>0</v>
      </c>
      <c r="CZ386" s="245">
        <f>+CW339*CW386+CX339*CX386+CY339*CY386</f>
        <v>0</v>
      </c>
      <c r="DA386" s="204"/>
      <c r="DB386" s="243"/>
      <c r="DC386" s="244">
        <f>+IF(DN386=0,0,IF(5*DN386/DN339&lt;2,2,5*DN386/DN339))</f>
        <v>0</v>
      </c>
      <c r="DD386" s="202">
        <f t="shared" si="33"/>
        <v>0</v>
      </c>
      <c r="DE386" s="246">
        <f>+DB339*DB386+DC339*DC386+DD339*DD386</f>
        <v>0</v>
      </c>
      <c r="DF386" s="190"/>
      <c r="DG386" s="243"/>
      <c r="DH386" s="202">
        <f t="shared" si="31"/>
        <v>0</v>
      </c>
      <c r="DI386" s="202">
        <f t="shared" si="34"/>
        <v>0</v>
      </c>
      <c r="DJ386" s="246">
        <f>+DG339*DG386+DH339*DH386+DI339*DI386</f>
        <v>0</v>
      </c>
      <c r="DK386" s="209"/>
      <c r="DL386" s="247"/>
      <c r="DM386" s="248"/>
      <c r="DN386" s="248"/>
      <c r="DO386" s="249"/>
      <c r="DR386" s="250">
        <f t="shared" si="35"/>
        <v>0</v>
      </c>
      <c r="DS386" s="397"/>
      <c r="DT386" s="397"/>
      <c r="DU386" s="398"/>
      <c r="DV386" s="391"/>
      <c r="DW386" s="253">
        <f t="shared" si="36"/>
        <v>0</v>
      </c>
      <c r="DX386" s="399"/>
      <c r="DY386" s="399"/>
      <c r="DZ386" s="400"/>
      <c r="EA386" s="391"/>
      <c r="EB386" s="401">
        <f t="shared" si="37"/>
        <v>0</v>
      </c>
      <c r="EC386" s="402"/>
      <c r="ED386" s="402"/>
      <c r="EE386" s="403"/>
    </row>
    <row r="387" spans="1:135" ht="15" customHeight="1" x14ac:dyDescent="0.3">
      <c r="A387" s="20">
        <f t="shared" si="38"/>
        <v>70747</v>
      </c>
      <c r="B387" s="21"/>
      <c r="C387" s="21"/>
      <c r="D387" s="21"/>
      <c r="E387" s="458"/>
      <c r="F387" s="223"/>
      <c r="G387" s="183"/>
      <c r="H387" s="183"/>
      <c r="I387" s="183"/>
      <c r="J387" s="183"/>
      <c r="K387" s="183"/>
      <c r="L387" s="183"/>
      <c r="M387" s="183"/>
      <c r="N387" s="183"/>
      <c r="O387" s="224"/>
      <c r="P387" s="167">
        <f>+IF(DL387=0,0,IF(5*DL387/DL384&lt;2,2,5*DL387/DL339))</f>
        <v>0</v>
      </c>
      <c r="Q387" s="223"/>
      <c r="R387" s="225"/>
      <c r="S387" s="225"/>
      <c r="T387" s="168"/>
      <c r="U387" s="168"/>
      <c r="V387" s="168"/>
      <c r="W387" s="166"/>
      <c r="X387" s="183">
        <f>IF(CL339=0,0,5-CL387*0.3)</f>
        <v>0</v>
      </c>
      <c r="Y387" s="169">
        <f>+IF(CP339="M",CU387,0)</f>
        <v>0</v>
      </c>
      <c r="Z387" s="170"/>
      <c r="AB387" s="223"/>
      <c r="AC387" s="183"/>
      <c r="AD387" s="183"/>
      <c r="AE387" s="183"/>
      <c r="AF387" s="183"/>
      <c r="AG387" s="183"/>
      <c r="AH387" s="183"/>
      <c r="AI387" s="183"/>
      <c r="AJ387" s="183"/>
      <c r="AK387" s="226"/>
      <c r="AL387" s="227"/>
      <c r="AM387" s="223">
        <f>+SUM(AX387:BC387)/BC338</f>
        <v>0</v>
      </c>
      <c r="AN387" s="225"/>
      <c r="AO387" s="225"/>
      <c r="AP387" s="168"/>
      <c r="AQ387" s="168"/>
      <c r="AR387" s="168"/>
      <c r="AS387" s="166"/>
      <c r="AT387" s="183">
        <f>IF(CM339=0,0,5-CM387*0.3)</f>
        <v>0</v>
      </c>
      <c r="AU387" s="169">
        <f>+IF(CQ339="G",CU387,0)</f>
        <v>0</v>
      </c>
      <c r="AV387" s="173"/>
      <c r="AX387" s="228"/>
      <c r="AY387" s="229"/>
      <c r="AZ387" s="229"/>
      <c r="BA387" s="229"/>
      <c r="BB387" s="229"/>
      <c r="BC387" s="230"/>
      <c r="BE387" s="231"/>
      <c r="BF387" s="183"/>
      <c r="BG387" s="183"/>
      <c r="BH387" s="183"/>
      <c r="BI387" s="183"/>
      <c r="BJ387" s="183"/>
      <c r="BK387" s="183"/>
      <c r="BL387" s="183"/>
      <c r="BM387" s="183"/>
      <c r="BN387" s="226"/>
      <c r="BO387" s="227"/>
      <c r="BP387" s="223"/>
      <c r="BQ387" s="225"/>
      <c r="BR387" s="225"/>
      <c r="BS387" s="168"/>
      <c r="BT387" s="168"/>
      <c r="BU387" s="168"/>
      <c r="BV387" s="166"/>
      <c r="BW387" s="183">
        <f>IF(CV339=0,0,5-CV387*0.3)</f>
        <v>0</v>
      </c>
      <c r="BX387" s="169">
        <f>+IF(AY339="G",BC387,0)</f>
        <v>0</v>
      </c>
      <c r="BY387" s="184"/>
      <c r="CA387" s="185">
        <f>+SUM(F387:O387)*F339/P338+P387*P339+Q339*SUM(Q387:W387)/W338+X339*X387+Y339*Y387+Z339*Z387</f>
        <v>0</v>
      </c>
      <c r="CB387" s="232">
        <f t="shared" si="28"/>
        <v>0</v>
      </c>
      <c r="CC387" s="187"/>
      <c r="CD387" s="188">
        <f>+SUM(AB387:AL387)*AB339/AL$2+SUM(AM387:AS387)*AM339/AS$2+AT387*AT339+AU387*AU339+AV387*AV339</f>
        <v>0</v>
      </c>
      <c r="CE387" s="233">
        <f t="shared" si="29"/>
        <v>0</v>
      </c>
      <c r="CF387" s="190"/>
      <c r="CG387" s="191">
        <f>+SUM(BE387:BO387)*BE339/BO$2+SUM(BP387:BV387)*BP339/BV$2+BW387*BW339+BX387*BX339+BY387*BY339</f>
        <v>0</v>
      </c>
      <c r="CH387" s="234">
        <f t="shared" si="30"/>
        <v>0</v>
      </c>
      <c r="CI387" s="190"/>
      <c r="CJ387" s="433">
        <f>+CA387*CA340+CD387*CD340+CG387*CG340</f>
        <v>0</v>
      </c>
      <c r="CL387" s="236"/>
      <c r="CM387" s="237"/>
      <c r="CN387" s="238"/>
      <c r="CP387" s="239"/>
      <c r="CQ387" s="240"/>
      <c r="CR387" s="240"/>
      <c r="CS387" s="240"/>
      <c r="CT387" s="241"/>
      <c r="CU387" s="242">
        <f t="shared" si="39"/>
        <v>0</v>
      </c>
      <c r="CW387" s="243"/>
      <c r="CX387" s="244">
        <f>+IF(DM387=0,0,IF(5*DM387/DM339&lt;2,2,5*DM387/DM339))</f>
        <v>0</v>
      </c>
      <c r="CY387" s="202">
        <f t="shared" si="32"/>
        <v>0</v>
      </c>
      <c r="CZ387" s="245">
        <f>+CW339*CW387+CX339*CX387+CY339*CY387</f>
        <v>0</v>
      </c>
      <c r="DA387" s="204"/>
      <c r="DB387" s="243"/>
      <c r="DC387" s="244">
        <f>+IF(DN387=0,0,IF(5*DN387/DN339&lt;2,2,5*DN387/DN339))</f>
        <v>0</v>
      </c>
      <c r="DD387" s="202">
        <f t="shared" si="33"/>
        <v>0</v>
      </c>
      <c r="DE387" s="246">
        <f>+DB339*DB387+DC339*DC387+DD339*DD387</f>
        <v>0</v>
      </c>
      <c r="DF387" s="190"/>
      <c r="DG387" s="243"/>
      <c r="DH387" s="202">
        <f t="shared" si="31"/>
        <v>0</v>
      </c>
      <c r="DI387" s="202">
        <f t="shared" si="34"/>
        <v>0</v>
      </c>
      <c r="DJ387" s="246">
        <f>+DG339*DG387+DH339*DH387+DI339*DI387</f>
        <v>0</v>
      </c>
      <c r="DK387" s="209"/>
      <c r="DL387" s="247"/>
      <c r="DM387" s="248"/>
      <c r="DN387" s="248"/>
      <c r="DO387" s="249"/>
      <c r="DR387" s="250">
        <f t="shared" si="35"/>
        <v>0</v>
      </c>
      <c r="DS387" s="397"/>
      <c r="DT387" s="397"/>
      <c r="DU387" s="398"/>
      <c r="DV387" s="391"/>
      <c r="DW387" s="253">
        <f t="shared" si="36"/>
        <v>0</v>
      </c>
      <c r="DX387" s="399"/>
      <c r="DY387" s="399"/>
      <c r="DZ387" s="400"/>
      <c r="EA387" s="391"/>
      <c r="EB387" s="401">
        <f t="shared" si="37"/>
        <v>0</v>
      </c>
      <c r="EC387" s="402"/>
      <c r="ED387" s="402"/>
      <c r="EE387" s="403"/>
    </row>
    <row r="388" spans="1:135" ht="15" customHeight="1" x14ac:dyDescent="0.3">
      <c r="A388" s="20">
        <f t="shared" si="38"/>
        <v>70748</v>
      </c>
      <c r="B388" s="21"/>
      <c r="C388" s="21"/>
      <c r="D388" s="21"/>
      <c r="E388" s="458"/>
      <c r="F388" s="223"/>
      <c r="G388" s="183"/>
      <c r="H388" s="183"/>
      <c r="I388" s="183"/>
      <c r="J388" s="183"/>
      <c r="K388" s="183"/>
      <c r="L388" s="183"/>
      <c r="M388" s="183"/>
      <c r="N388" s="183"/>
      <c r="O388" s="224"/>
      <c r="P388" s="167">
        <f>+IF(DL388=0,0,IF(5*DL388/DL385&lt;2,2,5*DL388/DL339))</f>
        <v>0</v>
      </c>
      <c r="Q388" s="223"/>
      <c r="R388" s="225"/>
      <c r="S388" s="225"/>
      <c r="T388" s="168"/>
      <c r="U388" s="168"/>
      <c r="V388" s="168"/>
      <c r="W388" s="166"/>
      <c r="X388" s="183">
        <f>IF(CL339=0,0,5-CL388*0.3)</f>
        <v>0</v>
      </c>
      <c r="Y388" s="169">
        <f>+IF(CP339="M",CU388,0)</f>
        <v>0</v>
      </c>
      <c r="Z388" s="170"/>
      <c r="AB388" s="223"/>
      <c r="AC388" s="183"/>
      <c r="AD388" s="183"/>
      <c r="AE388" s="183"/>
      <c r="AF388" s="183"/>
      <c r="AG388" s="183"/>
      <c r="AH388" s="183"/>
      <c r="AI388" s="183"/>
      <c r="AJ388" s="183"/>
      <c r="AK388" s="226"/>
      <c r="AL388" s="227"/>
      <c r="AM388" s="223">
        <f>+SUM(AX388:BC388)/BC338</f>
        <v>0</v>
      </c>
      <c r="AN388" s="225"/>
      <c r="AO388" s="225"/>
      <c r="AP388" s="168"/>
      <c r="AQ388" s="168"/>
      <c r="AR388" s="168"/>
      <c r="AS388" s="166"/>
      <c r="AT388" s="183">
        <f>IF(CM339=0,0,5-CM388*0.3)</f>
        <v>0</v>
      </c>
      <c r="AU388" s="169">
        <f>+IF(CQ339="G",CU388,0)</f>
        <v>0</v>
      </c>
      <c r="AV388" s="173"/>
      <c r="AX388" s="228"/>
      <c r="AY388" s="229"/>
      <c r="AZ388" s="229"/>
      <c r="BA388" s="229"/>
      <c r="BB388" s="229"/>
      <c r="BC388" s="230"/>
      <c r="BE388" s="231"/>
      <c r="BF388" s="183"/>
      <c r="BG388" s="183"/>
      <c r="BH388" s="183"/>
      <c r="BI388" s="183"/>
      <c r="BJ388" s="183"/>
      <c r="BK388" s="183"/>
      <c r="BL388" s="183"/>
      <c r="BM388" s="183"/>
      <c r="BN388" s="226"/>
      <c r="BO388" s="227"/>
      <c r="BP388" s="223"/>
      <c r="BQ388" s="225"/>
      <c r="BR388" s="225"/>
      <c r="BS388" s="168"/>
      <c r="BT388" s="168"/>
      <c r="BU388" s="168"/>
      <c r="BV388" s="166"/>
      <c r="BW388" s="183">
        <f>IF(CV339=0,0,5-CV388*0.3)</f>
        <v>0</v>
      </c>
      <c r="BX388" s="169">
        <f>+IF(AY339="G",BC388,0)</f>
        <v>0</v>
      </c>
      <c r="BY388" s="184"/>
      <c r="CA388" s="185">
        <f>+SUM(F388:O388)*F339/P338+P388*P339+Q339*SUM(Q388:W388)/W338+X339*X388+Y339*Y388+Z339*Z388</f>
        <v>0</v>
      </c>
      <c r="CB388" s="232">
        <f t="shared" si="28"/>
        <v>0</v>
      </c>
      <c r="CC388" s="187"/>
      <c r="CD388" s="188">
        <f>+SUM(AB388:AL388)*AB339/AL$2+SUM(AM388:AS388)*AM339/AS$2+AT388*AT339+AU388*AU339+AV388*AV339</f>
        <v>0</v>
      </c>
      <c r="CE388" s="233">
        <f t="shared" si="29"/>
        <v>0</v>
      </c>
      <c r="CF388" s="190"/>
      <c r="CG388" s="191">
        <f>+SUM(BE388:BO388)*BE339/BO$2+SUM(BP388:BV388)*BP339/BV$2+BW388*BW339+BX388*BX339+BY388*BY339</f>
        <v>0</v>
      </c>
      <c r="CH388" s="234">
        <f t="shared" si="30"/>
        <v>0</v>
      </c>
      <c r="CI388" s="190"/>
      <c r="CJ388" s="433">
        <f>+CA388*CA340+CD388*CD340+CG388*CG340</f>
        <v>0</v>
      </c>
      <c r="CL388" s="236"/>
      <c r="CM388" s="237"/>
      <c r="CN388" s="238"/>
      <c r="CP388" s="239"/>
      <c r="CQ388" s="240"/>
      <c r="CR388" s="240"/>
      <c r="CS388" s="240"/>
      <c r="CT388" s="241"/>
      <c r="CU388" s="242">
        <f t="shared" si="39"/>
        <v>0</v>
      </c>
      <c r="CW388" s="243"/>
      <c r="CX388" s="244">
        <f>+IF(DM388=0,0,IF(5*DM388/DM339&lt;2,2,5*DM388/DM339))</f>
        <v>0</v>
      </c>
      <c r="CY388" s="202">
        <f t="shared" si="32"/>
        <v>0</v>
      </c>
      <c r="CZ388" s="245">
        <f>+CW339*CW388+CX339*CX388+CY339*CY388</f>
        <v>0</v>
      </c>
      <c r="DA388" s="204"/>
      <c r="DB388" s="243"/>
      <c r="DC388" s="244">
        <f>+IF(DN388=0,0,IF(5*DN388/DN339&lt;2,2,5*DN388/DN339))</f>
        <v>0</v>
      </c>
      <c r="DD388" s="202">
        <f t="shared" si="33"/>
        <v>0</v>
      </c>
      <c r="DE388" s="246">
        <f>+DB339*DB388+DC339*DC388+DD339*DD388</f>
        <v>0</v>
      </c>
      <c r="DF388" s="190"/>
      <c r="DG388" s="243"/>
      <c r="DH388" s="202">
        <f t="shared" si="31"/>
        <v>0</v>
      </c>
      <c r="DI388" s="202">
        <f t="shared" si="34"/>
        <v>0</v>
      </c>
      <c r="DJ388" s="246">
        <f>+DG339*DG388+DH339*DH388+DI339*DI388</f>
        <v>0</v>
      </c>
      <c r="DK388" s="209"/>
      <c r="DL388" s="247"/>
      <c r="DM388" s="248"/>
      <c r="DN388" s="248"/>
      <c r="DO388" s="249"/>
      <c r="DR388" s="250">
        <f t="shared" si="35"/>
        <v>0</v>
      </c>
      <c r="DS388" s="397"/>
      <c r="DT388" s="397"/>
      <c r="DU388" s="398"/>
      <c r="DV388" s="391"/>
      <c r="DW388" s="253">
        <f t="shared" si="36"/>
        <v>0</v>
      </c>
      <c r="DX388" s="399"/>
      <c r="DY388" s="399"/>
      <c r="DZ388" s="400"/>
      <c r="EA388" s="391"/>
      <c r="EB388" s="401">
        <f t="shared" si="37"/>
        <v>0</v>
      </c>
      <c r="EC388" s="402"/>
      <c r="ED388" s="402"/>
      <c r="EE388" s="403"/>
    </row>
    <row r="389" spans="1:135" x14ac:dyDescent="0.3">
      <c r="A389" s="20">
        <f t="shared" si="38"/>
        <v>70749</v>
      </c>
      <c r="B389" s="21"/>
      <c r="C389" s="21"/>
      <c r="D389" s="21"/>
      <c r="E389" s="458"/>
      <c r="F389" s="223"/>
      <c r="G389" s="183"/>
      <c r="H389" s="183"/>
      <c r="I389" s="183"/>
      <c r="J389" s="183"/>
      <c r="K389" s="183"/>
      <c r="L389" s="183"/>
      <c r="M389" s="183"/>
      <c r="N389" s="183"/>
      <c r="O389" s="224"/>
      <c r="P389" s="167">
        <f>+IF(DL389=0,0,IF(5*DL389/DL386&lt;2,2,5*DL389/DL339))</f>
        <v>0</v>
      </c>
      <c r="Q389" s="223"/>
      <c r="R389" s="225"/>
      <c r="S389" s="225"/>
      <c r="T389" s="168"/>
      <c r="U389" s="168"/>
      <c r="V389" s="168"/>
      <c r="W389" s="166"/>
      <c r="X389" s="183">
        <f>IF(CL339=0,0,5-CL389*0.3)</f>
        <v>0</v>
      </c>
      <c r="Y389" s="169">
        <f>+IF(CP339="M",CU389,0)</f>
        <v>0</v>
      </c>
      <c r="Z389" s="170"/>
      <c r="AB389" s="223"/>
      <c r="AC389" s="183"/>
      <c r="AD389" s="183"/>
      <c r="AE389" s="183"/>
      <c r="AF389" s="183"/>
      <c r="AG389" s="183"/>
      <c r="AH389" s="183"/>
      <c r="AI389" s="183"/>
      <c r="AJ389" s="183"/>
      <c r="AK389" s="226"/>
      <c r="AL389" s="227"/>
      <c r="AM389" s="223">
        <f>+SUM(AX389:BC389)/BC338</f>
        <v>0</v>
      </c>
      <c r="AN389" s="225"/>
      <c r="AO389" s="225"/>
      <c r="AP389" s="168"/>
      <c r="AQ389" s="168"/>
      <c r="AR389" s="168"/>
      <c r="AS389" s="166"/>
      <c r="AT389" s="183">
        <f>IF(CM339=0,0,5-CM389*0.3)</f>
        <v>0</v>
      </c>
      <c r="AU389" s="169">
        <f>+IF(CQ339="G",CU389,0)</f>
        <v>0</v>
      </c>
      <c r="AV389" s="173"/>
      <c r="AX389" s="228"/>
      <c r="AY389" s="229"/>
      <c r="AZ389" s="229"/>
      <c r="BA389" s="229"/>
      <c r="BB389" s="229"/>
      <c r="BC389" s="230"/>
      <c r="BE389" s="231"/>
      <c r="BF389" s="183"/>
      <c r="BG389" s="183"/>
      <c r="BH389" s="183"/>
      <c r="BI389" s="183"/>
      <c r="BJ389" s="183"/>
      <c r="BK389" s="183"/>
      <c r="BL389" s="183"/>
      <c r="BM389" s="183"/>
      <c r="BN389" s="226"/>
      <c r="BO389" s="227"/>
      <c r="BP389" s="223"/>
      <c r="BQ389" s="225"/>
      <c r="BR389" s="225"/>
      <c r="BS389" s="168"/>
      <c r="BT389" s="168"/>
      <c r="BU389" s="168"/>
      <c r="BV389" s="166"/>
      <c r="BW389" s="183">
        <f>IF(CV339=0,0,5-CV389*0.3)</f>
        <v>0</v>
      </c>
      <c r="BX389" s="169">
        <f>+IF(AY339="G",BC389,0)</f>
        <v>0</v>
      </c>
      <c r="BY389" s="184"/>
      <c r="CA389" s="185">
        <f>+SUM(F389:O389)*F339/P338+P389*P339+Q339*SUM(Q389:W389)/W338+X339*X389+Y339*Y389+Z339*Z389</f>
        <v>0</v>
      </c>
      <c r="CB389" s="232">
        <f t="shared" si="28"/>
        <v>0</v>
      </c>
      <c r="CC389" s="187"/>
      <c r="CD389" s="188">
        <f>+SUM(AB389:AL389)*AB339/AL$2+SUM(AM389:AS389)*AM339/AS$2+AT389*AT339+AU389*AU339+AV389*AV339</f>
        <v>0</v>
      </c>
      <c r="CE389" s="233">
        <f t="shared" si="29"/>
        <v>0</v>
      </c>
      <c r="CF389" s="190"/>
      <c r="CG389" s="191">
        <f>+SUM(BE389:BO389)*BE339/BO$2+SUM(BP389:BV389)*BP339/BV$2+BW389*BW339+BX389*BX339+BY389*BY339</f>
        <v>0</v>
      </c>
      <c r="CH389" s="234">
        <f t="shared" si="30"/>
        <v>0</v>
      </c>
      <c r="CI389" s="190"/>
      <c r="CJ389" s="433">
        <f>+CA389*CA340+CD389*CD340+CG389*CG340</f>
        <v>0</v>
      </c>
      <c r="CL389" s="236"/>
      <c r="CM389" s="237"/>
      <c r="CN389" s="238"/>
      <c r="CP389" s="239"/>
      <c r="CQ389" s="240"/>
      <c r="CR389" s="240"/>
      <c r="CS389" s="240"/>
      <c r="CT389" s="241"/>
      <c r="CU389" s="242">
        <f t="shared" si="39"/>
        <v>0</v>
      </c>
      <c r="CW389" s="243"/>
      <c r="CX389" s="244">
        <f>+IF(DM389=0,0,IF(5*DM389/DM339&lt;2,2,5*DM389/DM339))</f>
        <v>0</v>
      </c>
      <c r="CY389" s="202">
        <f t="shared" si="32"/>
        <v>0</v>
      </c>
      <c r="CZ389" s="245">
        <f>+CW339*CW389+CX339*CX389+CY339*CY389</f>
        <v>0</v>
      </c>
      <c r="DA389" s="204"/>
      <c r="DB389" s="243"/>
      <c r="DC389" s="244">
        <f>+IF(DN389=0,0,IF(5*DN389/DN339&lt;2,2,5*DN389/DN339))</f>
        <v>0</v>
      </c>
      <c r="DD389" s="202">
        <f t="shared" si="33"/>
        <v>0</v>
      </c>
      <c r="DE389" s="246">
        <f>+DB339*DB389+DC339*DC389+DD339*DD389</f>
        <v>0</v>
      </c>
      <c r="DF389" s="190"/>
      <c r="DG389" s="243"/>
      <c r="DH389" s="202">
        <f t="shared" si="31"/>
        <v>0</v>
      </c>
      <c r="DI389" s="202">
        <f t="shared" si="34"/>
        <v>0</v>
      </c>
      <c r="DJ389" s="246">
        <f>+DG339*DG389+DH339*DH389+DI339*DI389</f>
        <v>0</v>
      </c>
      <c r="DK389" s="209"/>
      <c r="DL389" s="247"/>
      <c r="DM389" s="248"/>
      <c r="DN389" s="248"/>
      <c r="DO389" s="249"/>
      <c r="DR389" s="250">
        <f t="shared" si="35"/>
        <v>0</v>
      </c>
      <c r="DS389" s="397"/>
      <c r="DT389" s="397"/>
      <c r="DU389" s="398"/>
      <c r="DV389" s="391"/>
      <c r="DW389" s="253">
        <f t="shared" si="36"/>
        <v>0</v>
      </c>
      <c r="DX389" s="399"/>
      <c r="DY389" s="399"/>
      <c r="DZ389" s="400"/>
      <c r="EA389" s="391"/>
      <c r="EB389" s="401">
        <f t="shared" si="37"/>
        <v>0</v>
      </c>
      <c r="EC389" s="402"/>
      <c r="ED389" s="402"/>
      <c r="EE389" s="403"/>
    </row>
    <row r="390" spans="1:135" ht="16.2" thickBot="1" x14ac:dyDescent="0.35">
      <c r="A390" s="20">
        <f t="shared" si="38"/>
        <v>70750</v>
      </c>
      <c r="B390" s="21"/>
      <c r="C390" s="21"/>
      <c r="D390" s="21"/>
      <c r="E390" s="458"/>
      <c r="F390" s="277"/>
      <c r="G390" s="278"/>
      <c r="H390" s="278"/>
      <c r="I390" s="278"/>
      <c r="J390" s="278"/>
      <c r="K390" s="278"/>
      <c r="L390" s="278"/>
      <c r="M390" s="278"/>
      <c r="N390" s="278"/>
      <c r="O390" s="279"/>
      <c r="P390" s="167">
        <f>+IF(DL390=0,0,IF(5*DL390/DL387&lt;2,2,5*DL390/DL339))</f>
        <v>0</v>
      </c>
      <c r="Q390" s="277"/>
      <c r="R390" s="280"/>
      <c r="S390" s="280"/>
      <c r="T390" s="281"/>
      <c r="U390" s="281"/>
      <c r="V390" s="281"/>
      <c r="W390" s="282"/>
      <c r="X390" s="278">
        <f>IF(CL339=0,0,5-CL390*0.3)</f>
        <v>0</v>
      </c>
      <c r="Y390" s="283">
        <f>+IF(CP339="M",CU390,0)</f>
        <v>0</v>
      </c>
      <c r="Z390" s="284"/>
      <c r="AB390" s="277"/>
      <c r="AC390" s="278"/>
      <c r="AD390" s="278"/>
      <c r="AE390" s="278"/>
      <c r="AF390" s="278"/>
      <c r="AG390" s="278"/>
      <c r="AH390" s="278"/>
      <c r="AI390" s="278"/>
      <c r="AJ390" s="278"/>
      <c r="AK390" s="285"/>
      <c r="AL390" s="286"/>
      <c r="AM390" s="223">
        <f>+SUM(AX390:BC390)/BC338</f>
        <v>0</v>
      </c>
      <c r="AN390" s="280"/>
      <c r="AO390" s="280"/>
      <c r="AP390" s="281"/>
      <c r="AQ390" s="281"/>
      <c r="AR390" s="281"/>
      <c r="AS390" s="282"/>
      <c r="AT390" s="183">
        <f>IF(CM339=0,0,5-CM390*0.3)</f>
        <v>0</v>
      </c>
      <c r="AU390" s="169">
        <f>+IF(CQ339="G",CU390,0)</f>
        <v>0</v>
      </c>
      <c r="AV390" s="287"/>
      <c r="AX390" s="288"/>
      <c r="AY390" s="289"/>
      <c r="AZ390" s="289"/>
      <c r="BA390" s="289"/>
      <c r="BB390" s="289"/>
      <c r="BC390" s="290"/>
      <c r="BE390" s="291"/>
      <c r="BF390" s="292"/>
      <c r="BG390" s="292"/>
      <c r="BH390" s="292"/>
      <c r="BI390" s="292"/>
      <c r="BJ390" s="292"/>
      <c r="BK390" s="292"/>
      <c r="BL390" s="292"/>
      <c r="BM390" s="292"/>
      <c r="BN390" s="293"/>
      <c r="BO390" s="294"/>
      <c r="BP390" s="295"/>
      <c r="BQ390" s="296"/>
      <c r="BR390" s="296"/>
      <c r="BS390" s="297"/>
      <c r="BT390" s="297"/>
      <c r="BU390" s="297"/>
      <c r="BV390" s="298"/>
      <c r="BW390" s="292">
        <f>IF(CV339=0,0,5-CV390*0.3)</f>
        <v>0</v>
      </c>
      <c r="BX390" s="299">
        <f>+IF(AY339="G",BC390,0)</f>
        <v>0</v>
      </c>
      <c r="BY390" s="300"/>
      <c r="CA390" s="301">
        <f>+SUM(F390:O390)*F339/P338+P390*P339+Q339*SUM(Q390:W390)/W338+X339*X390+Y339*Y390+Z339*Z390</f>
        <v>0</v>
      </c>
      <c r="CB390" s="302">
        <f t="shared" si="28"/>
        <v>0</v>
      </c>
      <c r="CC390" s="187"/>
      <c r="CD390" s="303">
        <f>+SUM(AB390:AL390)*AB339/AL$2+SUM(AM390:AS390)*AM339/AS$2+AT390*AT339+AU390*AU339+AV390*AV339</f>
        <v>0</v>
      </c>
      <c r="CE390" s="304">
        <f t="shared" si="29"/>
        <v>0</v>
      </c>
      <c r="CF390" s="190"/>
      <c r="CG390" s="305">
        <f>+SUM(BE390:BO390)*BE339/BO$2+SUM(BP390:BV390)*BP339/BV$2+BW390*BW339+BX390*BX339+BY390*BY339</f>
        <v>0</v>
      </c>
      <c r="CH390" s="306">
        <f t="shared" si="30"/>
        <v>0</v>
      </c>
      <c r="CI390" s="190"/>
      <c r="CJ390" s="437">
        <f>+CA390*CA340+CD390*CD340+CG390*CG340</f>
        <v>0</v>
      </c>
      <c r="CL390" s="236"/>
      <c r="CM390" s="237"/>
      <c r="CN390" s="238"/>
      <c r="CP390" s="308"/>
      <c r="CQ390" s="309"/>
      <c r="CR390" s="309"/>
      <c r="CS390" s="309"/>
      <c r="CT390" s="310"/>
      <c r="CU390" s="311">
        <f t="shared" si="39"/>
        <v>0</v>
      </c>
      <c r="CW390" s="404"/>
      <c r="CX390" s="244">
        <f>+IF(DM390=0,0,IF(5*DM390/DM339&lt;2,2,5*DM390/DM339))</f>
        <v>0</v>
      </c>
      <c r="CY390" s="202">
        <f t="shared" si="32"/>
        <v>0</v>
      </c>
      <c r="CZ390" s="315">
        <f>+CW339*CW390+CX339*CX390+CY339*CY390</f>
        <v>0</v>
      </c>
      <c r="DA390" s="204"/>
      <c r="DB390" s="312"/>
      <c r="DC390" s="313">
        <f>+IF(DN390=0,0,IF(5*DN390/DN339&lt;2,2,5*DN390/DN339))</f>
        <v>0</v>
      </c>
      <c r="DD390" s="314">
        <f t="shared" si="33"/>
        <v>0</v>
      </c>
      <c r="DE390" s="316">
        <f>+DB339*DB390+DC339*DC390+DD339*DD390</f>
        <v>0</v>
      </c>
      <c r="DF390" s="190"/>
      <c r="DG390" s="312"/>
      <c r="DH390" s="202">
        <f t="shared" si="31"/>
        <v>0</v>
      </c>
      <c r="DI390" s="314">
        <f t="shared" si="34"/>
        <v>0</v>
      </c>
      <c r="DJ390" s="316">
        <f>+DG339*DG390+DH339*DH390+DI339*DI390</f>
        <v>0</v>
      </c>
      <c r="DK390" s="209"/>
      <c r="DL390" s="317"/>
      <c r="DM390" s="318"/>
      <c r="DN390" s="318"/>
      <c r="DO390" s="319"/>
      <c r="DR390" s="405">
        <f t="shared" si="35"/>
        <v>0</v>
      </c>
      <c r="DS390" s="406"/>
      <c r="DT390" s="406"/>
      <c r="DU390" s="407"/>
      <c r="DV390" s="408"/>
      <c r="DW390" s="322">
        <f t="shared" si="36"/>
        <v>0</v>
      </c>
      <c r="DX390" s="409"/>
      <c r="DY390" s="409"/>
      <c r="DZ390" s="410"/>
      <c r="EA390" s="408"/>
      <c r="EB390" s="411">
        <f t="shared" si="37"/>
        <v>0</v>
      </c>
      <c r="EC390" s="412"/>
      <c r="ED390" s="412"/>
      <c r="EE390" s="413"/>
    </row>
    <row r="391" spans="1:135" ht="103.2" thickTop="1" thickBot="1" x14ac:dyDescent="0.35">
      <c r="A391" s="459" t="s">
        <v>182</v>
      </c>
      <c r="B391" s="460">
        <f ca="1">TODAY()</f>
        <v>43650</v>
      </c>
      <c r="C391" s="461"/>
      <c r="D391" s="461"/>
      <c r="E391" s="461"/>
      <c r="F391" s="327"/>
      <c r="G391" s="327"/>
      <c r="H391" s="327"/>
      <c r="I391" s="327"/>
      <c r="J391" s="327"/>
      <c r="K391" s="327"/>
      <c r="L391" s="327"/>
      <c r="M391" s="327"/>
      <c r="N391" s="327"/>
      <c r="O391" s="327"/>
      <c r="P391" s="329" t="str">
        <f>+P335</f>
        <v xml:space="preserve">EV. PERIOD0  </v>
      </c>
      <c r="Q391" s="330"/>
      <c r="R391" s="330"/>
      <c r="S391" s="330"/>
      <c r="T391" s="330"/>
      <c r="U391" s="330"/>
      <c r="V391" s="330"/>
      <c r="W391" s="330"/>
      <c r="X391" s="332" t="str">
        <f>+X335</f>
        <v>Nota asistencia</v>
      </c>
      <c r="Y391" s="332" t="str">
        <f>+Y335</f>
        <v>Autoevaluacion</v>
      </c>
      <c r="Z391" s="332" t="str">
        <f>+Z335</f>
        <v>Coevaluacion</v>
      </c>
      <c r="AA391" s="334"/>
      <c r="AB391" s="414"/>
      <c r="AC391" s="414"/>
      <c r="AD391" s="414"/>
      <c r="AE391" s="414"/>
      <c r="AF391" s="414"/>
      <c r="AG391" s="414"/>
      <c r="AH391" s="414"/>
      <c r="AI391" s="414"/>
      <c r="AJ391" s="414"/>
      <c r="AK391" s="414"/>
      <c r="AL391" s="327"/>
      <c r="AM391" s="333" t="str">
        <f>+AM335</f>
        <v>Dibujos de angulos concavos y convexos, 30 de mayo</v>
      </c>
      <c r="AN391" s="330"/>
      <c r="AO391" s="330"/>
      <c r="AP391" s="330"/>
      <c r="AQ391" s="330"/>
      <c r="AR391" s="330"/>
      <c r="AS391" s="330"/>
      <c r="AT391" s="338" t="str">
        <f>+AT335</f>
        <v>Nota asistencia</v>
      </c>
      <c r="AU391" s="338" t="str">
        <f>+AU335</f>
        <v>Autoevaluacion</v>
      </c>
      <c r="AV391" s="340" t="str">
        <f>+AV335</f>
        <v>Coevaluacion</v>
      </c>
      <c r="AX391" s="341">
        <f>+COUNTIF(AX341:AX390,1)</f>
        <v>0</v>
      </c>
      <c r="AY391" s="342">
        <f>+COUNTIF(AY341:AY390,1)</f>
        <v>0</v>
      </c>
      <c r="AZ391" s="342">
        <f t="shared" ref="AZ391:BB391" si="40">+COUNTIF(AZ341:AZ390,1)</f>
        <v>0</v>
      </c>
      <c r="BA391" s="342">
        <f t="shared" si="40"/>
        <v>0</v>
      </c>
      <c r="BB391" s="342">
        <f t="shared" si="40"/>
        <v>0</v>
      </c>
      <c r="BC391" s="343">
        <f>+COUNTIF(BC341:BC390,1)</f>
        <v>0</v>
      </c>
      <c r="BD391" s="334"/>
      <c r="BE391" s="344"/>
      <c r="BF391" s="344"/>
      <c r="BG391" s="344"/>
      <c r="BH391" s="344"/>
      <c r="BI391" s="344"/>
      <c r="BJ391" s="344"/>
      <c r="BK391" s="344"/>
      <c r="BL391" s="344"/>
      <c r="BM391" s="344"/>
      <c r="BN391" s="344"/>
      <c r="BO391" s="344"/>
      <c r="BP391" s="345"/>
      <c r="BQ391" s="346"/>
      <c r="BR391" s="346"/>
      <c r="BS391" s="346"/>
      <c r="BT391" s="346"/>
      <c r="BU391" s="346"/>
      <c r="BV391" s="346"/>
      <c r="BW391" s="347" t="str">
        <f>+AT391</f>
        <v>Nota asistencia</v>
      </c>
      <c r="BX391" s="347" t="str">
        <f>+AU391</f>
        <v>Autoevaluacion</v>
      </c>
      <c r="BY391" s="347" t="str">
        <f>+AV391</f>
        <v>Coevaluacion</v>
      </c>
      <c r="CA391" s="348" t="str">
        <f>+CA335</f>
        <v>Pierden</v>
      </c>
      <c r="CB391" s="415">
        <f>COUNTIF(CA341:CA390,"bj")</f>
        <v>0</v>
      </c>
      <c r="CC391" s="416"/>
      <c r="CD391" s="417" t="str">
        <f>+CD335</f>
        <v>Pierden</v>
      </c>
      <c r="CE391" s="418">
        <f>COUNTIF(CE341:CE390,"bj")</f>
        <v>0</v>
      </c>
      <c r="CF391" s="416"/>
      <c r="CG391" s="417" t="str">
        <f>+CG335</f>
        <v>Pierden</v>
      </c>
      <c r="CH391" s="418">
        <f>+COUNTBLANK(CJ341:CJ390)</f>
        <v>0</v>
      </c>
      <c r="CI391" s="350"/>
      <c r="CJ391" s="352">
        <f>COUNTIF(CJ341:CJ390,"&lt;2,95")-COUNTIF(CJ341:CJ390,0)</f>
        <v>0</v>
      </c>
      <c r="CL391" s="353"/>
      <c r="CM391" s="354"/>
      <c r="CN391" s="355"/>
      <c r="CP391" s="356"/>
      <c r="CQ391" s="357"/>
      <c r="CR391" s="357"/>
      <c r="CS391" s="357"/>
      <c r="CT391" s="357"/>
      <c r="CU391" s="358"/>
      <c r="CW391" s="359"/>
      <c r="CX391" s="938" t="str">
        <f>+CX335</f>
        <v>Recuperan</v>
      </c>
      <c r="CY391" s="938"/>
      <c r="CZ391" s="360">
        <f>COUNTIF(CZ341:CZ390,"bj")</f>
        <v>0</v>
      </c>
      <c r="DA391" s="361"/>
      <c r="DB391" s="362"/>
      <c r="DC391" s="939" t="str">
        <f>+CX391</f>
        <v>Recuperan</v>
      </c>
      <c r="DD391" s="939"/>
      <c r="DE391" s="363">
        <f>COUNTIF(DE341:DE390,"bj")</f>
        <v>0</v>
      </c>
      <c r="DF391" s="364"/>
      <c r="DG391" s="362"/>
      <c r="DH391" s="939" t="str">
        <f>+CX391</f>
        <v>Recuperan</v>
      </c>
      <c r="DI391" s="939"/>
      <c r="DJ391" s="363">
        <f>COUNTIF(DJ341:DJ390,"bj")</f>
        <v>0</v>
      </c>
      <c r="DK391" s="365"/>
      <c r="DL391" s="366"/>
      <c r="DM391" s="367"/>
      <c r="DN391" s="367"/>
      <c r="DO391" s="368"/>
      <c r="DR391" s="369">
        <f>+COUNTIF(DR341:DR390,"&gt;0")</f>
        <v>0</v>
      </c>
      <c r="DS391" s="370">
        <f t="shared" ref="DS391:DU391" si="41">+COUNTIF(DS341:DS390,"&gt;0")</f>
        <v>0</v>
      </c>
      <c r="DT391" s="370">
        <f t="shared" si="41"/>
        <v>0</v>
      </c>
      <c r="DU391" s="371">
        <f t="shared" si="41"/>
        <v>0</v>
      </c>
      <c r="DV391" s="72"/>
      <c r="DW391" s="372">
        <f>+COUNTIF(DW341:DW390,"&gt;0")</f>
        <v>0</v>
      </c>
      <c r="DX391" s="373">
        <f t="shared" ref="DX391:DZ391" si="42">+COUNTIF(DX341:DX390,"&gt;0")</f>
        <v>0</v>
      </c>
      <c r="DY391" s="373">
        <f t="shared" si="42"/>
        <v>0</v>
      </c>
      <c r="DZ391" s="374">
        <f t="shared" si="42"/>
        <v>0</v>
      </c>
      <c r="EA391" s="72"/>
      <c r="EB391" s="375">
        <f>+COUNTIF(EB341:EB390,"&gt;0")</f>
        <v>0</v>
      </c>
      <c r="EC391" s="376">
        <f t="shared" ref="EC391:EE391" si="43">+COUNTIF(EC341:EC390,"&gt;0")</f>
        <v>0</v>
      </c>
      <c r="ED391" s="376">
        <f t="shared" si="43"/>
        <v>0</v>
      </c>
      <c r="EE391" s="377">
        <f t="shared" si="43"/>
        <v>0</v>
      </c>
    </row>
    <row r="392" spans="1:135" ht="16.8" thickTop="1" thickBot="1" x14ac:dyDescent="0.35">
      <c r="A392" t="s">
        <v>306</v>
      </c>
      <c r="DR392" s="379"/>
      <c r="DS392" s="379"/>
      <c r="DT392" s="379"/>
      <c r="DU392" s="379"/>
      <c r="DV392" s="379"/>
      <c r="DW392" s="379"/>
      <c r="DX392" s="379"/>
      <c r="DY392" s="379"/>
      <c r="DZ392" s="379"/>
      <c r="EA392" s="379"/>
      <c r="EB392" s="379"/>
      <c r="EC392" s="379"/>
      <c r="ED392" s="379"/>
      <c r="EE392" s="379"/>
    </row>
    <row r="393" spans="1:135" ht="19.2" thickTop="1" thickBot="1" x14ac:dyDescent="0.35">
      <c r="A393" s="41" t="str">
        <f>+A337</f>
        <v>I.E LUIS LOPEZ DE MESA</v>
      </c>
      <c r="B393" s="438"/>
      <c r="C393" s="438"/>
      <c r="D393" s="439">
        <f ca="1">+B447</f>
        <v>43650</v>
      </c>
      <c r="E393" s="440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3"/>
      <c r="R393" s="43"/>
      <c r="S393" s="44" t="str">
        <f>+D394</f>
        <v>ETICA Y VALORES</v>
      </c>
      <c r="T393" s="43"/>
      <c r="U393" s="43"/>
      <c r="V393" s="43"/>
      <c r="W393" s="45"/>
      <c r="X393" s="42"/>
      <c r="Y393" s="42"/>
      <c r="Z393" s="46"/>
      <c r="AA393" s="47"/>
      <c r="AB393" s="48"/>
      <c r="AC393" s="49"/>
      <c r="AD393" s="49"/>
      <c r="AE393" s="49"/>
      <c r="AF393" s="49"/>
      <c r="AG393" s="49"/>
      <c r="AH393" s="49"/>
      <c r="AI393" s="49"/>
      <c r="AJ393" s="49"/>
      <c r="AK393" s="49"/>
      <c r="AL393" s="49"/>
      <c r="AM393" s="1015" t="str">
        <f>+AM337</f>
        <v>GEOMETRIA</v>
      </c>
      <c r="AN393" s="1016"/>
      <c r="AO393" s="1016"/>
      <c r="AP393" s="1016"/>
      <c r="AQ393" s="1016"/>
      <c r="AR393" s="50"/>
      <c r="AS393" s="51"/>
      <c r="AT393" s="49"/>
      <c r="AU393" s="49"/>
      <c r="AV393" s="52"/>
      <c r="AW393" s="47"/>
      <c r="AX393" s="53"/>
      <c r="AY393" s="53"/>
      <c r="AZ393" s="53"/>
      <c r="BA393" s="53"/>
      <c r="BB393" s="53"/>
      <c r="BC393" s="53"/>
      <c r="BD393" s="47"/>
      <c r="BE393" s="54"/>
      <c r="BF393" s="55"/>
      <c r="BG393" s="55"/>
      <c r="BH393" s="55"/>
      <c r="BI393" s="55"/>
      <c r="BJ393" s="55"/>
      <c r="BK393" s="55"/>
      <c r="BL393" s="55"/>
      <c r="BM393" s="55"/>
      <c r="BN393" s="55"/>
      <c r="BO393" s="55"/>
      <c r="BP393" s="1017" t="str">
        <f>+BP337</f>
        <v>ESTADISTICA</v>
      </c>
      <c r="BQ393" s="1017"/>
      <c r="BR393" s="1017"/>
      <c r="BS393" s="1017"/>
      <c r="BT393" s="1017"/>
      <c r="BU393" s="56"/>
      <c r="BV393" s="57"/>
      <c r="BW393" s="55"/>
      <c r="BX393" s="55"/>
      <c r="BY393" s="58"/>
      <c r="BZ393" s="47"/>
      <c r="CA393" s="1018" t="str">
        <f>+CA337</f>
        <v>NOTAS DEFINITIVAS</v>
      </c>
      <c r="CB393" s="1019"/>
      <c r="CC393" s="1019"/>
      <c r="CD393" s="1019"/>
      <c r="CE393" s="1019"/>
      <c r="CF393" s="1019"/>
      <c r="CG393" s="1019"/>
      <c r="CH393" s="1019"/>
      <c r="CI393" s="1019"/>
      <c r="CJ393" s="1020"/>
      <c r="CK393" s="47"/>
      <c r="CL393" s="47"/>
      <c r="CM393" s="47"/>
      <c r="CN393" s="47"/>
      <c r="CO393" s="47"/>
      <c r="CP393" s="1021" t="str">
        <f>+CP337</f>
        <v>AUTOEVALUACION</v>
      </c>
      <c r="CQ393" s="1022"/>
      <c r="CR393" s="1022"/>
      <c r="CS393" s="1022"/>
      <c r="CT393" s="1022"/>
      <c r="CU393" s="1023"/>
      <c r="CV393" s="47"/>
      <c r="CW393" s="1024" t="str">
        <f>+CW337</f>
        <v>RECUPERACION / EVALUACION</v>
      </c>
      <c r="CX393" s="1025"/>
      <c r="CY393" s="1025"/>
      <c r="CZ393" s="1025"/>
      <c r="DA393" s="1025"/>
      <c r="DB393" s="1025"/>
      <c r="DC393" s="1025"/>
      <c r="DD393" s="1025"/>
      <c r="DE393" s="1025"/>
      <c r="DF393" s="1025"/>
      <c r="DG393" s="1025"/>
      <c r="DH393" s="1025"/>
      <c r="DI393" s="1025"/>
      <c r="DJ393" s="1025"/>
      <c r="DK393" s="1025"/>
      <c r="DL393" s="1025"/>
      <c r="DM393" s="1025"/>
      <c r="DN393" s="1025"/>
      <c r="DO393" s="1026"/>
      <c r="DP393" s="47"/>
      <c r="DQ393" s="47"/>
      <c r="DR393" s="964" t="str">
        <f>+DR337</f>
        <v>REFUERZOS DE LOS DIFERENTES PERIODOS</v>
      </c>
      <c r="DS393" s="965"/>
      <c r="DT393" s="965"/>
      <c r="DU393" s="965"/>
      <c r="DV393" s="965"/>
      <c r="DW393" s="965"/>
      <c r="DX393" s="965"/>
      <c r="DY393" s="965"/>
      <c r="DZ393" s="965"/>
      <c r="EA393" s="965"/>
      <c r="EB393" s="965"/>
      <c r="EC393" s="965"/>
      <c r="ED393" s="965"/>
      <c r="EE393" s="966"/>
    </row>
    <row r="394" spans="1:135" ht="18.600000000000001" thickTop="1" thickBot="1" x14ac:dyDescent="0.35">
      <c r="A394" s="441" t="str">
        <f>+A338</f>
        <v>año</v>
      </c>
      <c r="B394" s="442">
        <f>+B338</f>
        <v>2019</v>
      </c>
      <c r="C394" s="443" t="str">
        <f>+C338</f>
        <v>AREA</v>
      </c>
      <c r="D394" s="19" t="str">
        <f>+D338</f>
        <v>ETICA Y VALORES</v>
      </c>
      <c r="E394" s="444"/>
      <c r="F394" s="967" t="str">
        <f>+F338</f>
        <v>COGNITIVO</v>
      </c>
      <c r="G394" s="967"/>
      <c r="H394" s="967"/>
      <c r="I394" s="967"/>
      <c r="J394" s="967"/>
      <c r="K394" s="967"/>
      <c r="L394" s="967"/>
      <c r="M394" s="967"/>
      <c r="N394" s="967"/>
      <c r="O394" s="967"/>
      <c r="P394" s="59">
        <f>IF(MAX(F396:O396)=0,1,MAX(F396:O396))</f>
        <v>1</v>
      </c>
      <c r="Q394" s="968" t="str">
        <f>+Q338</f>
        <v>PROCEDIMENTAL</v>
      </c>
      <c r="R394" s="969"/>
      <c r="S394" s="969"/>
      <c r="T394" s="969"/>
      <c r="U394" s="969"/>
      <c r="V394" s="969"/>
      <c r="W394" s="60">
        <f>IF(MAX(Q396:W396)=0,1,MAX(Q396:W396)-11)</f>
        <v>1</v>
      </c>
      <c r="X394" s="970" t="str">
        <f>+X338</f>
        <v>ACTITUDINAL</v>
      </c>
      <c r="Y394" s="971"/>
      <c r="Z394" s="972"/>
      <c r="AA394" s="47"/>
      <c r="AB394" s="973" t="str">
        <f>+AB338</f>
        <v>COGNITIVO</v>
      </c>
      <c r="AC394" s="974"/>
      <c r="AD394" s="974"/>
      <c r="AE394" s="974"/>
      <c r="AF394" s="974"/>
      <c r="AG394" s="974"/>
      <c r="AH394" s="974"/>
      <c r="AI394" s="974"/>
      <c r="AJ394" s="974"/>
      <c r="AK394" s="974"/>
      <c r="AL394" s="61">
        <f>IF(MAX(AB396:AL396)=0,1,MAX(AB396:AL396))</f>
        <v>1</v>
      </c>
      <c r="AM394" s="975" t="str">
        <f>+AM338</f>
        <v>PROCEDIMENTAL</v>
      </c>
      <c r="AN394" s="976"/>
      <c r="AO394" s="976"/>
      <c r="AP394" s="976"/>
      <c r="AQ394" s="976"/>
      <c r="AR394" s="976"/>
      <c r="AS394" s="62">
        <f>IF(MAX(AM396:AS396)=0,1,MAX(AM396:AS396)-11)</f>
        <v>1</v>
      </c>
      <c r="AT394" s="977" t="str">
        <f>+AT338</f>
        <v>ACTITUDINAL</v>
      </c>
      <c r="AU394" s="978"/>
      <c r="AV394" s="979"/>
      <c r="AW394" s="47"/>
      <c r="AX394" s="980" t="str">
        <f>+AX338</f>
        <v>Intrumentos               Geometría</v>
      </c>
      <c r="AY394" s="981"/>
      <c r="AZ394" s="981"/>
      <c r="BA394" s="981"/>
      <c r="BB394" s="982"/>
      <c r="BC394" s="63">
        <f>+SUM(AX395:BC395)</f>
        <v>1</v>
      </c>
      <c r="BD394" s="47"/>
      <c r="BE394" s="983" t="str">
        <f>+BE338</f>
        <v>COGNITIVO</v>
      </c>
      <c r="BF394" s="984"/>
      <c r="BG394" s="984"/>
      <c r="BH394" s="984"/>
      <c r="BI394" s="984"/>
      <c r="BJ394" s="984"/>
      <c r="BK394" s="984"/>
      <c r="BL394" s="984"/>
      <c r="BM394" s="984"/>
      <c r="BN394" s="984"/>
      <c r="BO394" s="64">
        <f>IF(MAX(BE396:BO396)=0,1,MAX(BE396:BO396))</f>
        <v>1</v>
      </c>
      <c r="BP394" s="985" t="str">
        <f>+BP338</f>
        <v>PROCEDIMENTAL</v>
      </c>
      <c r="BQ394" s="986"/>
      <c r="BR394" s="986"/>
      <c r="BS394" s="986"/>
      <c r="BT394" s="986"/>
      <c r="BU394" s="986"/>
      <c r="BV394" s="65">
        <f>IF(MAX(BP396:BV396)=0,1,MAX(BP396:BV396)-11)</f>
        <v>1</v>
      </c>
      <c r="BW394" s="987" t="str">
        <f>+BW338</f>
        <v>ACTITUDINAL</v>
      </c>
      <c r="BX394" s="988"/>
      <c r="BY394" s="989"/>
      <c r="BZ394" s="47"/>
      <c r="CA394" s="990" t="str">
        <f>+CA338</f>
        <v>Desemp Matematic</v>
      </c>
      <c r="CB394" s="991"/>
      <c r="CC394" s="66"/>
      <c r="CD394" s="992" t="str">
        <f>+CD338</f>
        <v>Desemp Geometria</v>
      </c>
      <c r="CE394" s="993"/>
      <c r="CF394" s="66"/>
      <c r="CG394" s="994" t="str">
        <f>+CG338</f>
        <v>Desemp Estadíst.</v>
      </c>
      <c r="CH394" s="995"/>
      <c r="CI394" s="66"/>
      <c r="CJ394" s="996" t="str">
        <f>+CJ338</f>
        <v>Def total</v>
      </c>
      <c r="CK394" s="47"/>
      <c r="CL394" s="998" t="str">
        <f>+CL338</f>
        <v>puntualidad/ inasistencia</v>
      </c>
      <c r="CM394" s="999"/>
      <c r="CN394" s="1000"/>
      <c r="CO394" s="47"/>
      <c r="CP394" s="944" t="str">
        <f>+CP338</f>
        <v>Seleccione  Asignatura</v>
      </c>
      <c r="CQ394" s="945"/>
      <c r="CR394" s="945"/>
      <c r="CS394" s="945"/>
      <c r="CT394" s="945"/>
      <c r="CU394" s="946"/>
      <c r="CV394" s="47"/>
      <c r="CW394" s="947" t="str">
        <f>+CW338</f>
        <v>Refuerzo MATEMATICA</v>
      </c>
      <c r="CX394" s="948"/>
      <c r="CY394" s="948"/>
      <c r="CZ394" s="380"/>
      <c r="DA394" s="71"/>
      <c r="DB394" s="931" t="str">
        <f>+DB338</f>
        <v>Refuerzo GEOMETRIA</v>
      </c>
      <c r="DC394" s="932"/>
      <c r="DD394" s="932"/>
      <c r="DE394" s="381"/>
      <c r="DF394" s="71"/>
      <c r="DG394" s="933" t="str">
        <f>+DG338</f>
        <v>Refuerzo ESTADISTICA</v>
      </c>
      <c r="DH394" s="934"/>
      <c r="DI394" s="934"/>
      <c r="DJ394" s="382"/>
      <c r="DK394" s="71"/>
      <c r="DL394" s="935" t="str">
        <f>+DL338</f>
        <v>PUNTAJE EN EVALUACION</v>
      </c>
      <c r="DM394" s="936"/>
      <c r="DN394" s="936"/>
      <c r="DO394" s="937"/>
      <c r="DP394" s="47"/>
      <c r="DQ394" s="47"/>
      <c r="DR394" s="928" t="str">
        <f>+S393</f>
        <v>ETICA Y VALORES</v>
      </c>
      <c r="DS394" s="929"/>
      <c r="DT394" s="929"/>
      <c r="DU394" s="930"/>
      <c r="DV394" s="72"/>
      <c r="DW394" s="1001" t="str">
        <f>+AM393</f>
        <v>GEOMETRIA</v>
      </c>
      <c r="DX394" s="1002"/>
      <c r="DY394" s="1002"/>
      <c r="DZ394" s="1003"/>
      <c r="EA394" s="72"/>
      <c r="EB394" s="1004" t="str">
        <f>+BP393</f>
        <v>ESTADISTICA</v>
      </c>
      <c r="EC394" s="1005"/>
      <c r="ED394" s="1005"/>
      <c r="EE394" s="1006"/>
    </row>
    <row r="395" spans="1:135" ht="18.600000000000001" thickTop="1" thickBot="1" x14ac:dyDescent="0.4">
      <c r="A395" s="462" t="s">
        <v>420</v>
      </c>
      <c r="B395" s="446" t="str">
        <f>+B339</f>
        <v xml:space="preserve">GRADO </v>
      </c>
      <c r="C395" s="447">
        <f>+C339+1</f>
        <v>708</v>
      </c>
      <c r="D395" s="448" t="str">
        <f>+D339</f>
        <v>PERIODO:</v>
      </c>
      <c r="E395" s="449" t="str">
        <f>+E339</f>
        <v>DOS</v>
      </c>
      <c r="F395" s="1007">
        <f>+F339</f>
        <v>0.3</v>
      </c>
      <c r="G395" s="1008"/>
      <c r="H395" s="1009" t="str">
        <f>+H339</f>
        <v>ACTIVIDADES DE CLASE</v>
      </c>
      <c r="I395" s="1009"/>
      <c r="J395" s="1009"/>
      <c r="K395" s="1009"/>
      <c r="L395" s="1009"/>
      <c r="M395" s="1009"/>
      <c r="N395" s="1009"/>
      <c r="O395" s="1010"/>
      <c r="P395" s="73">
        <v>0.2</v>
      </c>
      <c r="Q395" s="955">
        <f>+Q339</f>
        <v>0.3</v>
      </c>
      <c r="R395" s="956"/>
      <c r="S395" s="957" t="str">
        <f>+S339</f>
        <v>TALLERES</v>
      </c>
      <c r="T395" s="957"/>
      <c r="U395" s="957"/>
      <c r="V395" s="957"/>
      <c r="W395" s="958"/>
      <c r="X395" s="74">
        <f>+X339</f>
        <v>0.1</v>
      </c>
      <c r="Y395" s="75">
        <f>+Y339</f>
        <v>0.05</v>
      </c>
      <c r="Z395" s="76">
        <f>+Z339</f>
        <v>0.05</v>
      </c>
      <c r="AA395" s="47"/>
      <c r="AB395" s="1011">
        <v>0.4</v>
      </c>
      <c r="AC395" s="957"/>
      <c r="AD395" s="960" t="str">
        <f>+AD339</f>
        <v>ACTIVIDADES DE CLASE</v>
      </c>
      <c r="AE395" s="960"/>
      <c r="AF395" s="960"/>
      <c r="AG395" s="960"/>
      <c r="AH395" s="960"/>
      <c r="AI395" s="960"/>
      <c r="AJ395" s="960"/>
      <c r="AK395" s="960"/>
      <c r="AL395" s="961"/>
      <c r="AM395" s="955">
        <v>0.4</v>
      </c>
      <c r="AN395" s="956"/>
      <c r="AO395" s="957" t="str">
        <f>+AO339</f>
        <v>TALLERES</v>
      </c>
      <c r="AP395" s="957"/>
      <c r="AQ395" s="957"/>
      <c r="AR395" s="957"/>
      <c r="AS395" s="958"/>
      <c r="AT395" s="74">
        <f>+AT339</f>
        <v>0.1</v>
      </c>
      <c r="AU395" s="75">
        <f>+AU339</f>
        <v>0.05</v>
      </c>
      <c r="AV395" s="77">
        <f>+AV339</f>
        <v>0.05</v>
      </c>
      <c r="AW395" s="47"/>
      <c r="AX395" s="78">
        <v>1</v>
      </c>
      <c r="AY395" s="79">
        <f>+IF(COUNT(AY397:AY446,"&lt;6")&gt;0,1,0)</f>
        <v>0</v>
      </c>
      <c r="AZ395" s="79">
        <f>+IF(COUNT(AZ397:AZ446,"&lt;6")&gt;0,1,0)</f>
        <v>0</v>
      </c>
      <c r="BA395" s="79">
        <f>+IF(COUNT(BA397:BA446,"&lt;6")&gt;0,1,0)</f>
        <v>0</v>
      </c>
      <c r="BB395" s="79">
        <f>+IF(COUNT(BB397:BB446,"&lt;6")&gt;0,1,0)</f>
        <v>0</v>
      </c>
      <c r="BC395" s="80">
        <f>+IF(COUNT(BC397:BC446,"&lt;6")&gt;0,1,0)</f>
        <v>0</v>
      </c>
      <c r="BD395" s="47"/>
      <c r="BE395" s="959">
        <f>+BE339</f>
        <v>0.4</v>
      </c>
      <c r="BF395" s="957"/>
      <c r="BG395" s="960" t="str">
        <f>+BG339</f>
        <v>ACTIVIDADES DE CLASE</v>
      </c>
      <c r="BH395" s="960"/>
      <c r="BI395" s="960"/>
      <c r="BJ395" s="960"/>
      <c r="BK395" s="960"/>
      <c r="BL395" s="960"/>
      <c r="BM395" s="960"/>
      <c r="BN395" s="960"/>
      <c r="BO395" s="961"/>
      <c r="BP395" s="955">
        <f>+BP339</f>
        <v>0.4</v>
      </c>
      <c r="BQ395" s="956"/>
      <c r="BR395" s="957" t="str">
        <f>+BR339</f>
        <v>TALLERES</v>
      </c>
      <c r="BS395" s="957"/>
      <c r="BT395" s="957"/>
      <c r="BU395" s="957"/>
      <c r="BV395" s="958"/>
      <c r="BW395" s="74">
        <f>+BW339</f>
        <v>0.1</v>
      </c>
      <c r="BX395" s="75">
        <f>+BX339</f>
        <v>0.05</v>
      </c>
      <c r="BY395" s="81">
        <f>+BY339</f>
        <v>0.05</v>
      </c>
      <c r="BZ395" s="47"/>
      <c r="CA395" s="962">
        <f>+F395+P395+X395+Y395+Z395+Q395</f>
        <v>1</v>
      </c>
      <c r="CB395" s="963"/>
      <c r="CC395" s="82"/>
      <c r="CD395" s="940">
        <f>AB395+AM395+AT395+AU395+AV395</f>
        <v>1</v>
      </c>
      <c r="CE395" s="941"/>
      <c r="CF395" s="82"/>
      <c r="CG395" s="942">
        <f>BE395+BP395+BW395+BX395+BY395</f>
        <v>1</v>
      </c>
      <c r="CH395" s="943"/>
      <c r="CI395" s="82"/>
      <c r="CJ395" s="997"/>
      <c r="CK395" s="47"/>
      <c r="CL395" s="83">
        <f>+COUNT(CL397:CL446)</f>
        <v>0</v>
      </c>
      <c r="CM395" s="84">
        <f t="shared" ref="CM395:CN395" si="44">+COUNT(CM397:CM446)</f>
        <v>0</v>
      </c>
      <c r="CN395" s="85">
        <f t="shared" si="44"/>
        <v>0</v>
      </c>
      <c r="CO395" s="47"/>
      <c r="CP395" s="86" t="s">
        <v>13</v>
      </c>
      <c r="CQ395" s="87" t="s">
        <v>14</v>
      </c>
      <c r="CR395" s="88" t="s">
        <v>15</v>
      </c>
      <c r="CS395" s="89"/>
      <c r="CT395" s="89"/>
      <c r="CU395" s="90"/>
      <c r="CV395" s="47"/>
      <c r="CW395" s="91">
        <f>+CW339</f>
        <v>0.3</v>
      </c>
      <c r="CX395" s="92">
        <f>+CX339</f>
        <v>0.5</v>
      </c>
      <c r="CY395" s="92">
        <f>+CY339</f>
        <v>0.2</v>
      </c>
      <c r="CZ395" s="93">
        <f>+CW395+CX395+CY395</f>
        <v>1</v>
      </c>
      <c r="DA395" s="94"/>
      <c r="DB395" s="91">
        <f>+DB339</f>
        <v>0.3</v>
      </c>
      <c r="DC395" s="92">
        <f>+DC339</f>
        <v>0.5</v>
      </c>
      <c r="DD395" s="92">
        <f>+DD339</f>
        <v>0.2</v>
      </c>
      <c r="DE395" s="93">
        <f>+DB395+DC395+DD395</f>
        <v>1</v>
      </c>
      <c r="DF395" s="94"/>
      <c r="DG395" s="91">
        <f>+DG339</f>
        <v>0.3</v>
      </c>
      <c r="DH395" s="92">
        <f>+DH339</f>
        <v>0.5</v>
      </c>
      <c r="DI395" s="92">
        <f>+DI339</f>
        <v>0.2</v>
      </c>
      <c r="DJ395" s="93">
        <f>+DG395+DH395+DI395</f>
        <v>1</v>
      </c>
      <c r="DK395" s="94"/>
      <c r="DL395" s="95">
        <f>+DL339</f>
        <v>20</v>
      </c>
      <c r="DM395" s="96">
        <f t="shared" ref="DM395:DO396" si="45">+DM339</f>
        <v>20</v>
      </c>
      <c r="DN395" s="96">
        <f t="shared" si="45"/>
        <v>20</v>
      </c>
      <c r="DO395" s="97">
        <f t="shared" si="45"/>
        <v>20</v>
      </c>
      <c r="DP395" s="47"/>
      <c r="DQ395" s="47"/>
      <c r="DR395" s="98" t="str">
        <f>+DR339</f>
        <v>P1</v>
      </c>
      <c r="DS395" s="99" t="str">
        <f>+DS339</f>
        <v>P2</v>
      </c>
      <c r="DT395" s="100" t="str">
        <f>+DT339</f>
        <v>P3</v>
      </c>
      <c r="DU395" s="101" t="str">
        <f>+DU339</f>
        <v>P4</v>
      </c>
      <c r="DV395" s="72"/>
      <c r="DW395" s="102" t="str">
        <f>+DW339</f>
        <v>P1</v>
      </c>
      <c r="DX395" s="103" t="str">
        <f>+DX339</f>
        <v>P2</v>
      </c>
      <c r="DY395" s="104" t="str">
        <f>+DY339</f>
        <v>P3</v>
      </c>
      <c r="DZ395" s="105" t="str">
        <f>+DZ339</f>
        <v>P4</v>
      </c>
      <c r="EA395" s="106"/>
      <c r="EB395" s="107" t="str">
        <f>+EB339</f>
        <v>P1</v>
      </c>
      <c r="EC395" s="108" t="str">
        <f>+EC339</f>
        <v>P2</v>
      </c>
      <c r="ED395" s="109" t="str">
        <f>+ED339</f>
        <v>P3</v>
      </c>
      <c r="EE395" s="110" t="str">
        <f>+EE339</f>
        <v>P4</v>
      </c>
    </row>
    <row r="396" spans="1:135" ht="28.8" thickTop="1" thickBot="1" x14ac:dyDescent="0.4">
      <c r="A396" s="450" t="s">
        <v>183</v>
      </c>
      <c r="B396" s="451" t="s">
        <v>19</v>
      </c>
      <c r="C396" s="452"/>
      <c r="D396" s="451" t="s">
        <v>20</v>
      </c>
      <c r="E396" s="453"/>
      <c r="F396" s="111">
        <f>+IF(COUNT(F397:F446)&gt;0,1,0)</f>
        <v>0</v>
      </c>
      <c r="G396" s="112">
        <f>+IF(COUNT(G397:G446)&gt;0,2,0)</f>
        <v>0</v>
      </c>
      <c r="H396" s="112">
        <f>+IF(COUNT(H397:H446)&gt;0,3,0)</f>
        <v>0</v>
      </c>
      <c r="I396" s="112">
        <f>+IF(COUNT(I397:I446)&gt;0,4,0)</f>
        <v>0</v>
      </c>
      <c r="J396" s="112">
        <f>+IF(COUNT(J397:J446)&gt;0,5,0)</f>
        <v>0</v>
      </c>
      <c r="K396" s="112">
        <f>+IF(COUNT(K397:K446)&gt;0,6,0)</f>
        <v>0</v>
      </c>
      <c r="L396" s="112">
        <f>+IF(COUNT(L397:L446)&gt;0,7,0)</f>
        <v>0</v>
      </c>
      <c r="M396" s="112">
        <f>+IF(COUNT(M397:M446)&gt;0,8,0)</f>
        <v>0</v>
      </c>
      <c r="N396" s="112">
        <f>+IF(COUNT(N397:N446)&gt;0,9,0)</f>
        <v>0</v>
      </c>
      <c r="O396" s="113">
        <f>+IF(COUNT(O397:O446)&gt;0,10,0)</f>
        <v>0</v>
      </c>
      <c r="P396" s="114">
        <f>+IF(COUNTIF(P397:P446,"&gt;0,1")&gt;0,11,0)</f>
        <v>0</v>
      </c>
      <c r="Q396" s="115">
        <f>+IF(COUNT(Q397:Q446)&gt;0,12,0)</f>
        <v>0</v>
      </c>
      <c r="R396" s="116">
        <f>+IF(COUNT(R397:R446)&gt;0,13,0)</f>
        <v>0</v>
      </c>
      <c r="S396" s="116">
        <f>+IF(COUNT(S397:S446)&gt;0,14,0)</f>
        <v>0</v>
      </c>
      <c r="T396" s="116">
        <f>+IF(COUNT(T397:T446)&gt;0,15,0)</f>
        <v>0</v>
      </c>
      <c r="U396" s="116">
        <f>+IF(COUNT(U397:U446)&gt;0,16,0)</f>
        <v>0</v>
      </c>
      <c r="V396" s="116">
        <f>+IF(COUNT(V397:V446)&gt;0,17,0)</f>
        <v>0</v>
      </c>
      <c r="W396" s="116">
        <f>+IF(COUNT(W397:W446)&gt;0,18,0)</f>
        <v>0</v>
      </c>
      <c r="X396" s="114">
        <f>+IF(COUNTIF(X397:X446,"&gt;0,1")&gt;0,19,0)</f>
        <v>0</v>
      </c>
      <c r="Y396" s="112">
        <f>+IF(COUNTIF(Y397:Y446,"&gt;0,1")&gt;0,20,0)</f>
        <v>0</v>
      </c>
      <c r="Z396" s="117">
        <f>+IF(COUNTIF(Z397:Z446,"&gt;0,1")&gt;0,21,0)</f>
        <v>0</v>
      </c>
      <c r="AA396" s="47"/>
      <c r="AB396" s="118">
        <f>+IF(COUNT(AB397:AB446)&gt;0,1,0)</f>
        <v>0</v>
      </c>
      <c r="AC396" s="119">
        <f>+IF(COUNT(AC397:AC446)&gt;0,2,0)</f>
        <v>0</v>
      </c>
      <c r="AD396" s="119">
        <f>+IF(COUNT(AD397:AD446)&gt;0,3,0)</f>
        <v>0</v>
      </c>
      <c r="AE396" s="119">
        <f>+IF(COUNT(AE397:AE446)&gt;0,4,0)</f>
        <v>0</v>
      </c>
      <c r="AF396" s="119">
        <f>+IF(COUNT(AF397:AF446)&gt;0,5,0)</f>
        <v>0</v>
      </c>
      <c r="AG396" s="119">
        <f>+IF(COUNT(AG397:AG446)&gt;0,6,0)</f>
        <v>0</v>
      </c>
      <c r="AH396" s="119">
        <f>+IF(COUNT(AH397:AH446)&gt;0,7,0)</f>
        <v>0</v>
      </c>
      <c r="AI396" s="119">
        <f>+IF(COUNT(AI397:AI446)&gt;0,8,0)</f>
        <v>0</v>
      </c>
      <c r="AJ396" s="119">
        <f>+IF(COUNT(AJ397:AJ446)&gt;0,9,0)</f>
        <v>0</v>
      </c>
      <c r="AK396" s="120">
        <f>+IF(COUNT(AK397:AK446)&gt;0,10,0)</f>
        <v>0</v>
      </c>
      <c r="AL396" s="121">
        <f>+IF(COUNTIF(AL397:AL446,"&gt;0,1")&gt;0,11,0)</f>
        <v>0</v>
      </c>
      <c r="AM396" s="122">
        <f>+IF(COUNTIF(AM397:AM446,"&gt;0,1")&gt;0,12,0)</f>
        <v>0</v>
      </c>
      <c r="AN396" s="123">
        <f>+IF(COUNT(AN397:AN446)&gt;0,13,0)</f>
        <v>0</v>
      </c>
      <c r="AO396" s="123">
        <f>+IF(COUNT(AO397:AO446)&gt;0,14,0)</f>
        <v>0</v>
      </c>
      <c r="AP396" s="123">
        <f>+IF(COUNT(AP397:AP446)&gt;0,15,0)</f>
        <v>0</v>
      </c>
      <c r="AQ396" s="123">
        <f>+IF(COUNT(AQ397:AQ446)&gt;0,16,0)</f>
        <v>0</v>
      </c>
      <c r="AR396" s="123">
        <f>+IF(COUNT(AR397:AR446)&gt;0,17,0)</f>
        <v>0</v>
      </c>
      <c r="AS396" s="124">
        <f>+IF(COUNT(AS397:AS446)&gt;0,18,0)</f>
        <v>0</v>
      </c>
      <c r="AT396" s="125">
        <f>+IF(COUNTIF(AT397:AT446,"&gt;0,1")&gt;0,19,0)</f>
        <v>0</v>
      </c>
      <c r="AU396" s="126">
        <f>+IF(COUNTIF(CL397:CL446,"&gt;0,1")&gt;0,20,0)</f>
        <v>0</v>
      </c>
      <c r="AV396" s="127">
        <f>+IF(COUNTIF(AV397:AV446,"&gt;0,1")&gt;0,21,0)</f>
        <v>0</v>
      </c>
      <c r="AW396" s="47"/>
      <c r="AX396" s="128">
        <f>+IF(COUNT(AX397:AX446)&gt;0,1,0)</f>
        <v>0</v>
      </c>
      <c r="AY396" s="129">
        <f>+IF(COUNT(AY397:AY446)&gt;0,2,0)</f>
        <v>0</v>
      </c>
      <c r="AZ396" s="129">
        <f>+IF(COUNT(AZ397:AZ446)&gt;0,3,0)</f>
        <v>0</v>
      </c>
      <c r="BA396" s="129">
        <f>+IF(COUNT(BA397:BA446)&gt;0,4,0)</f>
        <v>0</v>
      </c>
      <c r="BB396" s="129">
        <f>+IF(COUNT(BB397:BB446)&gt;0,5,0)</f>
        <v>0</v>
      </c>
      <c r="BC396" s="130">
        <f>+IF(COUNT(BC397:BC446)&gt;0,6,0)</f>
        <v>0</v>
      </c>
      <c r="BD396" s="47"/>
      <c r="BE396" s="131">
        <f>+IF(COUNT(BE397:BE446)&gt;0,1,0)</f>
        <v>0</v>
      </c>
      <c r="BF396" s="132">
        <f>+IF(COUNT(BF397:BF446)&gt;0,2,0)</f>
        <v>0</v>
      </c>
      <c r="BG396" s="132">
        <f>+IF(COUNT(BG397:BG446)&gt;0,3,0)</f>
        <v>0</v>
      </c>
      <c r="BH396" s="132">
        <f>+IF(COUNT(BH397:BH446)&gt;0,4,0)</f>
        <v>0</v>
      </c>
      <c r="BI396" s="132">
        <f>+IF(COUNT(BI397:BI446)&gt;0,5,0)</f>
        <v>0</v>
      </c>
      <c r="BJ396" s="132">
        <f>+IF(COUNT(BJ397:BJ446)&gt;0,6,0)</f>
        <v>0</v>
      </c>
      <c r="BK396" s="132">
        <f>+IF(COUNT(BK397:BK446)&gt;0,7,0)</f>
        <v>0</v>
      </c>
      <c r="BL396" s="132">
        <f>+IF(COUNT(BL397:BL446)&gt;0,8,0)</f>
        <v>0</v>
      </c>
      <c r="BM396" s="132">
        <f>+IF(COUNT(BM397:BM446)&gt;0,9,0)</f>
        <v>0</v>
      </c>
      <c r="BN396" s="133">
        <f>+IF(COUNT(BN397:BN446)&gt;0,10,0)</f>
        <v>0</v>
      </c>
      <c r="BO396" s="134">
        <f>+IF(COUNTIF(BO397:BO446,"&gt;0,1")&gt;0,11,0)</f>
        <v>0</v>
      </c>
      <c r="BP396" s="135">
        <f>+IF(COUNTIF(BP397:BP446,"&gt;0,1")&gt;0,12,0)</f>
        <v>0</v>
      </c>
      <c r="BQ396" s="136">
        <f>+IF(COUNT(BQ397:BQ446)&gt;0,13,0)</f>
        <v>0</v>
      </c>
      <c r="BR396" s="136">
        <f>+IF(COUNT(BR397:BR446)&gt;0,14,0)</f>
        <v>0</v>
      </c>
      <c r="BS396" s="136">
        <f>+IF(COUNT(BS397:BS446)&gt;0,15,0)</f>
        <v>0</v>
      </c>
      <c r="BT396" s="136">
        <f>+IF(COUNT(BT397:BT446)&gt;0,16,0)</f>
        <v>0</v>
      </c>
      <c r="BU396" s="136">
        <f>+IF(COUNT(BU397:BU446)&gt;0,17,0)</f>
        <v>0</v>
      </c>
      <c r="BV396" s="137">
        <f>+IF(COUNT(BV397:BV446)&gt;0,18,0)</f>
        <v>0</v>
      </c>
      <c r="BW396" s="138">
        <f>+IF(COUNTIF(BW397:BW446,"&gt;0,1")&gt;0,19,0)</f>
        <v>0</v>
      </c>
      <c r="BX396" s="132">
        <f>+IF(COUNTIF(BX397:BX446,"&gt;0,1")&gt;0,20,0)</f>
        <v>0</v>
      </c>
      <c r="BY396" s="139">
        <f>+IF(COUNTIF(BY397:BY446,"&gt;0,1")&gt;0,21,0)</f>
        <v>0</v>
      </c>
      <c r="BZ396" s="47"/>
      <c r="CA396" s="949">
        <f>+CA340</f>
        <v>1</v>
      </c>
      <c r="CB396" s="950"/>
      <c r="CC396" s="140"/>
      <c r="CD396" s="951">
        <f>+CD340</f>
        <v>0</v>
      </c>
      <c r="CE396" s="952"/>
      <c r="CF396" s="140"/>
      <c r="CG396" s="953">
        <f>+CG340</f>
        <v>0</v>
      </c>
      <c r="CH396" s="954"/>
      <c r="CI396" s="72"/>
      <c r="CJ396" s="141">
        <f>+CA396+CD396+CG396</f>
        <v>1</v>
      </c>
      <c r="CK396" s="47"/>
      <c r="CL396" s="142" t="s">
        <v>13</v>
      </c>
      <c r="CM396" s="143" t="s">
        <v>14</v>
      </c>
      <c r="CN396" s="144" t="s">
        <v>15</v>
      </c>
      <c r="CO396" s="47"/>
      <c r="CP396" s="145">
        <v>1</v>
      </c>
      <c r="CQ396" s="146">
        <v>2</v>
      </c>
      <c r="CR396" s="146">
        <v>3</v>
      </c>
      <c r="CS396" s="146">
        <v>4</v>
      </c>
      <c r="CT396" s="147">
        <v>5</v>
      </c>
      <c r="CU396" s="148" t="s">
        <v>250</v>
      </c>
      <c r="CV396" s="47"/>
      <c r="CW396" s="149" t="str">
        <f>+CW340</f>
        <v>Tall</v>
      </c>
      <c r="CX396" s="150" t="str">
        <f>+CX340</f>
        <v>Eval</v>
      </c>
      <c r="CY396" s="150" t="str">
        <f>+CY340</f>
        <v>actit</v>
      </c>
      <c r="CZ396" s="151" t="str">
        <f>+CZ340</f>
        <v>Nota Def</v>
      </c>
      <c r="DA396" s="152"/>
      <c r="DB396" s="149" t="str">
        <f>+DB340</f>
        <v>Tall</v>
      </c>
      <c r="DC396" s="150" t="str">
        <f>+DC340</f>
        <v>Eval</v>
      </c>
      <c r="DD396" s="150" t="str">
        <f>+DD340</f>
        <v>actit</v>
      </c>
      <c r="DE396" s="151" t="str">
        <f>+DE340</f>
        <v>Nota Def</v>
      </c>
      <c r="DF396" s="152"/>
      <c r="DG396" s="149" t="str">
        <f>+DG340</f>
        <v>Tall</v>
      </c>
      <c r="DH396" s="150" t="str">
        <f>+DH340</f>
        <v>Eval</v>
      </c>
      <c r="DI396" s="150" t="str">
        <f>+DI340</f>
        <v>actit</v>
      </c>
      <c r="DJ396" s="151" t="str">
        <f>+DJ340</f>
        <v>Nota Def</v>
      </c>
      <c r="DK396" s="152"/>
      <c r="DL396" s="153" t="str">
        <f>+DL340</f>
        <v>Periodo</v>
      </c>
      <c r="DM396" s="154" t="str">
        <f t="shared" si="45"/>
        <v>Recup  MAT</v>
      </c>
      <c r="DN396" s="154" t="str">
        <f t="shared" si="45"/>
        <v>Recup  GEO</v>
      </c>
      <c r="DO396" s="154" t="str">
        <f t="shared" si="45"/>
        <v>Recup  EST</v>
      </c>
      <c r="DP396" s="47"/>
      <c r="DQ396" s="47"/>
      <c r="DR396" s="383" t="str">
        <f>+DR340</f>
        <v>Def</v>
      </c>
      <c r="DS396" s="384" t="str">
        <f>+DR396</f>
        <v>Def</v>
      </c>
      <c r="DT396" s="384" t="str">
        <f>+DR396</f>
        <v>Def</v>
      </c>
      <c r="DU396" s="385" t="str">
        <f>+DR396</f>
        <v>Def</v>
      </c>
      <c r="DV396" s="72"/>
      <c r="DW396" s="158" t="s">
        <v>250</v>
      </c>
      <c r="DX396" s="159" t="str">
        <f>+DW396</f>
        <v>Def</v>
      </c>
      <c r="DY396" s="159" t="str">
        <f>+DW396</f>
        <v>Def</v>
      </c>
      <c r="DZ396" s="160" t="str">
        <f>+DW396</f>
        <v>Def</v>
      </c>
      <c r="EA396" s="72"/>
      <c r="EB396" s="386" t="s">
        <v>250</v>
      </c>
      <c r="EC396" s="387" t="str">
        <f>+EB396</f>
        <v>Def</v>
      </c>
      <c r="ED396" s="387" t="str">
        <f>+EB396</f>
        <v>Def</v>
      </c>
      <c r="EE396" s="388" t="str">
        <f>+EB396</f>
        <v>Def</v>
      </c>
    </row>
    <row r="397" spans="1:135" ht="16.2" thickTop="1" x14ac:dyDescent="0.3">
      <c r="A397" s="20">
        <f>+C395*100+1</f>
        <v>70801</v>
      </c>
      <c r="B397" s="21"/>
      <c r="C397" s="21"/>
      <c r="D397" s="21"/>
      <c r="E397" s="458"/>
      <c r="F397" s="164"/>
      <c r="G397" s="165"/>
      <c r="H397" s="165"/>
      <c r="I397" s="165"/>
      <c r="J397" s="165"/>
      <c r="K397" s="165"/>
      <c r="L397" s="165"/>
      <c r="M397" s="165"/>
      <c r="N397" s="165"/>
      <c r="O397" s="166"/>
      <c r="P397" s="167">
        <f>IF(DL397=0,0,IF(5*DL397/DL395&lt;2,2,5*DL397/DL395))</f>
        <v>0</v>
      </c>
      <c r="Q397" s="164"/>
      <c r="R397" s="168"/>
      <c r="S397" s="168"/>
      <c r="T397" s="168"/>
      <c r="U397" s="168"/>
      <c r="V397" s="168"/>
      <c r="W397" s="166"/>
      <c r="X397" s="165">
        <f>IF(CL395=0,0,5-CL397*0.3)</f>
        <v>0</v>
      </c>
      <c r="Y397" s="169">
        <f>+IF(CP395="M",CU397,0)</f>
        <v>0</v>
      </c>
      <c r="Z397" s="170"/>
      <c r="AB397" s="164"/>
      <c r="AC397" s="165"/>
      <c r="AD397" s="165"/>
      <c r="AE397" s="165"/>
      <c r="AF397" s="165"/>
      <c r="AG397" s="165"/>
      <c r="AH397" s="165"/>
      <c r="AI397" s="165"/>
      <c r="AJ397" s="165"/>
      <c r="AK397" s="171"/>
      <c r="AL397" s="172"/>
      <c r="AM397" s="164">
        <f>+SUM(AX397:BC397)/BC394</f>
        <v>0</v>
      </c>
      <c r="AN397" s="168"/>
      <c r="AO397" s="168"/>
      <c r="AP397" s="168"/>
      <c r="AQ397" s="168"/>
      <c r="AR397" s="168"/>
      <c r="AS397" s="166"/>
      <c r="AT397" s="165">
        <f>IF(CM395=0,0,5-CM397*0.3)</f>
        <v>0</v>
      </c>
      <c r="AU397" s="169">
        <f>+IF(CQ395="G",CU397,0)</f>
        <v>0</v>
      </c>
      <c r="AV397" s="173"/>
      <c r="AX397" s="174"/>
      <c r="AY397" s="175"/>
      <c r="AZ397" s="175"/>
      <c r="BA397" s="175"/>
      <c r="BB397" s="175"/>
      <c r="BC397" s="176"/>
      <c r="BE397" s="177"/>
      <c r="BF397" s="178"/>
      <c r="BG397" s="178"/>
      <c r="BH397" s="178"/>
      <c r="BI397" s="178"/>
      <c r="BJ397" s="178"/>
      <c r="BK397" s="178"/>
      <c r="BL397" s="178"/>
      <c r="BM397" s="178"/>
      <c r="BN397" s="179"/>
      <c r="BO397" s="172"/>
      <c r="BP397" s="180"/>
      <c r="BQ397" s="181"/>
      <c r="BR397" s="181"/>
      <c r="BS397" s="181"/>
      <c r="BT397" s="181"/>
      <c r="BU397" s="181"/>
      <c r="BV397" s="182"/>
      <c r="BW397" s="183">
        <f>IF(CV395=0,0,5-CV397*0.3)</f>
        <v>0</v>
      </c>
      <c r="BX397" s="169">
        <f>+IF(AY395="G",BC397,0)</f>
        <v>0</v>
      </c>
      <c r="BY397" s="184"/>
      <c r="CA397" s="185">
        <f>+SUM(F397:O397)*F395/P394+P397*P395+Q395*SUM(Q397:W397)/W394+X395*X397+Y395*Y397+Z395*Z397</f>
        <v>0</v>
      </c>
      <c r="CB397" s="186">
        <f t="shared" ref="CB397:CB446" si="46">+IF(CA397=0,0,IF(CA397&lt;3,"bj",IF(CA397&lt;4,"aj",IF(CA397&lt;4.6,"AL","SUP"))))</f>
        <v>0</v>
      </c>
      <c r="CC397" s="187"/>
      <c r="CD397" s="188">
        <f>+SUM(AB397:AL397)*AB395/AL$2+SUM(AM397:AS397)*AM395/AS$2+AT397*AT395+AU397*AU395+AV397*AV395</f>
        <v>0</v>
      </c>
      <c r="CE397" s="189">
        <f t="shared" ref="CE397:CE446" si="47">+IF(CD397=0,0,IF(CD397&lt;3,"bj",IF(CD397&lt;4,"aj",IF(CD397&lt;4.6,"AL","SUP"))))</f>
        <v>0</v>
      </c>
      <c r="CF397" s="190"/>
      <c r="CG397" s="191">
        <f>+SUM(BE397:BO397)*BE395/BO$2+SUM(BP397:BV397)*BP395/BV$2+BW397*BW395+BX397*BX395+BY397*BY395</f>
        <v>0</v>
      </c>
      <c r="CH397" s="192">
        <f t="shared" ref="CH397:CH446" si="48">+IF(CG397=0,0,IF(CG397&lt;3,"bj",IF(CG397&lt;4,"aj",IF(CG397&lt;4.6,"AL","SUP"))))</f>
        <v>0</v>
      </c>
      <c r="CI397" s="190"/>
      <c r="CJ397" s="432">
        <f>+CA397*CA396+CD397*CD396+CG397*CG396</f>
        <v>0</v>
      </c>
      <c r="CL397" s="194"/>
      <c r="CM397" s="195"/>
      <c r="CN397" s="196"/>
      <c r="CP397" s="197"/>
      <c r="CQ397" s="198"/>
      <c r="CR397" s="198"/>
      <c r="CS397" s="198"/>
      <c r="CT397" s="199"/>
      <c r="CU397" s="200">
        <f>+SUM(CP397:CT397)/5</f>
        <v>0</v>
      </c>
      <c r="CW397" s="201"/>
      <c r="CX397" s="202">
        <f>+IF(DM397=0,0,IF(5*DM397/DM395&lt;2,2,5*DM397/DM395))</f>
        <v>0</v>
      </c>
      <c r="CY397" s="202">
        <f>+IF(CW397&gt;3,1.7,IF(CW397=0,0,1))+IF(CX397&gt;3,1.7,IF(CW397=0,0,1))</f>
        <v>0</v>
      </c>
      <c r="CZ397" s="203">
        <f>+CW395*CW397+CX395*CX397+CY395*CY397</f>
        <v>0</v>
      </c>
      <c r="DA397" s="204"/>
      <c r="DB397" s="205"/>
      <c r="DC397" s="206">
        <f>+IF(DN397=0,0,IF(5*DN397/DN395&lt;2,2,5*DN397/DN395))</f>
        <v>0</v>
      </c>
      <c r="DD397" s="206">
        <f>+IF(DB397&gt;3,1.7,IF(DB397=0,0,1))+IF(DC397&gt;3,1.7,IF(DB397=0,0,1))</f>
        <v>0</v>
      </c>
      <c r="DE397" s="207">
        <f>+DB395*DB397+DC395*DC397+DD395*DD397</f>
        <v>0</v>
      </c>
      <c r="DF397" s="190"/>
      <c r="DG397" s="201"/>
      <c r="DH397" s="202">
        <f t="shared" ref="DH397:DH446" si="49">IF(DO397=0,0,IF(5*DO397/DO395&lt;2,2,5*DO397/DO395))</f>
        <v>0</v>
      </c>
      <c r="DI397" s="202">
        <f>+IF(DG397&gt;3,1.7,IF(DG397=0,0,1))+IF(DH397&gt;3,1.7,IF(DG397=0,0,1))</f>
        <v>0</v>
      </c>
      <c r="DJ397" s="208">
        <f>+DG395*DG397+DH395*DH397+DI395*DI397</f>
        <v>0</v>
      </c>
      <c r="DK397" s="209"/>
      <c r="DL397" s="210"/>
      <c r="DM397" s="211"/>
      <c r="DN397" s="211"/>
      <c r="DO397" s="212"/>
      <c r="DR397" s="213">
        <f>+CZ397</f>
        <v>0</v>
      </c>
      <c r="DS397" s="389"/>
      <c r="DT397" s="389"/>
      <c r="DU397" s="390"/>
      <c r="DV397" s="391"/>
      <c r="DW397" s="217">
        <f>+DE397</f>
        <v>0</v>
      </c>
      <c r="DX397" s="392"/>
      <c r="DY397" s="392"/>
      <c r="DZ397" s="393"/>
      <c r="EA397" s="391"/>
      <c r="EB397" s="394">
        <f>+DJ397</f>
        <v>0</v>
      </c>
      <c r="EC397" s="395"/>
      <c r="ED397" s="395"/>
      <c r="EE397" s="396"/>
    </row>
    <row r="398" spans="1:135" x14ac:dyDescent="0.3">
      <c r="A398" s="20">
        <f>+A397+1</f>
        <v>70802</v>
      </c>
      <c r="B398" s="21"/>
      <c r="C398" s="21"/>
      <c r="D398" s="21"/>
      <c r="E398" s="458"/>
      <c r="F398" s="223"/>
      <c r="G398" s="183"/>
      <c r="H398" s="183"/>
      <c r="I398" s="183"/>
      <c r="J398" s="183"/>
      <c r="K398" s="183"/>
      <c r="L398" s="183"/>
      <c r="M398" s="183"/>
      <c r="N398" s="183"/>
      <c r="O398" s="224"/>
      <c r="P398" s="167">
        <f>+IF(DL398=0,0,IF(5*DL398/DL395&lt;2,2,5*DL398/DL395))</f>
        <v>0</v>
      </c>
      <c r="Q398" s="223"/>
      <c r="R398" s="225"/>
      <c r="S398" s="225"/>
      <c r="T398" s="168"/>
      <c r="U398" s="168"/>
      <c r="V398" s="168"/>
      <c r="W398" s="166"/>
      <c r="X398" s="183">
        <f>IF(CL395=0,0,5-CL398*0.3)</f>
        <v>0</v>
      </c>
      <c r="Y398" s="169">
        <f>+IF(CP395="M",CU398,0)</f>
        <v>0</v>
      </c>
      <c r="Z398" s="170"/>
      <c r="AB398" s="223"/>
      <c r="AC398" s="183"/>
      <c r="AD398" s="183"/>
      <c r="AE398" s="183"/>
      <c r="AF398" s="183"/>
      <c r="AG398" s="183"/>
      <c r="AH398" s="183"/>
      <c r="AI398" s="183"/>
      <c r="AJ398" s="183"/>
      <c r="AK398" s="226"/>
      <c r="AL398" s="227"/>
      <c r="AM398" s="223">
        <f>+SUM(AX398:BC398)/BC394</f>
        <v>0</v>
      </c>
      <c r="AN398" s="225"/>
      <c r="AO398" s="225"/>
      <c r="AP398" s="168"/>
      <c r="AQ398" s="168"/>
      <c r="AR398" s="168"/>
      <c r="AS398" s="166"/>
      <c r="AT398" s="183">
        <f>IF(CM395=0,0,5-CM398*0.3)</f>
        <v>0</v>
      </c>
      <c r="AU398" s="169">
        <f>+IF(CQ395="G",CU398,0)</f>
        <v>0</v>
      </c>
      <c r="AV398" s="173"/>
      <c r="AX398" s="228"/>
      <c r="AY398" s="229"/>
      <c r="AZ398" s="229"/>
      <c r="BA398" s="229"/>
      <c r="BB398" s="229"/>
      <c r="BC398" s="230"/>
      <c r="BE398" s="231"/>
      <c r="BF398" s="183"/>
      <c r="BG398" s="183"/>
      <c r="BH398" s="183"/>
      <c r="BI398" s="183"/>
      <c r="BJ398" s="183"/>
      <c r="BK398" s="183"/>
      <c r="BL398" s="183"/>
      <c r="BM398" s="183"/>
      <c r="BN398" s="226"/>
      <c r="BO398" s="227"/>
      <c r="BP398" s="223"/>
      <c r="BQ398" s="225"/>
      <c r="BR398" s="225"/>
      <c r="BS398" s="168"/>
      <c r="BT398" s="168"/>
      <c r="BU398" s="168"/>
      <c r="BV398" s="166"/>
      <c r="BW398" s="183">
        <f>IF(CV395=0,0,5-CV398*0.3)</f>
        <v>0</v>
      </c>
      <c r="BX398" s="169">
        <f>+IF(AY395="G",BC398,0)</f>
        <v>0</v>
      </c>
      <c r="BY398" s="184"/>
      <c r="CA398" s="185">
        <f>+SUM(F398:O398)*F395/P394+P398*P395+Q395*SUM(Q398:W398)/W394+X395*X398+Y395*Y398+Z395*Z398</f>
        <v>0</v>
      </c>
      <c r="CB398" s="232">
        <f t="shared" si="46"/>
        <v>0</v>
      </c>
      <c r="CC398" s="187"/>
      <c r="CD398" s="188">
        <f>+SUM(AB398:AL398)*AB395/AL$2+SUM(AM398:AS398)*AM395/AS$2+AT398*AT395+AU398*AU395+AV398*AV395</f>
        <v>0</v>
      </c>
      <c r="CE398" s="233">
        <f t="shared" si="47"/>
        <v>0</v>
      </c>
      <c r="CF398" s="190"/>
      <c r="CG398" s="191">
        <f>+SUM(BE398:BO398)*BE395/BO$2+SUM(BP398:BV398)*BP395/BV$2+BW398*BW395+BX398*BX395+BY398*BY395</f>
        <v>0</v>
      </c>
      <c r="CH398" s="234">
        <f t="shared" si="48"/>
        <v>0</v>
      </c>
      <c r="CI398" s="190"/>
      <c r="CJ398" s="433">
        <f>+CA398*CA396+CD398*CD396+CG398*CG396</f>
        <v>0</v>
      </c>
      <c r="CL398" s="236"/>
      <c r="CM398" s="237"/>
      <c r="CN398" s="238"/>
      <c r="CP398" s="239"/>
      <c r="CQ398" s="240"/>
      <c r="CR398" s="240"/>
      <c r="CS398" s="240"/>
      <c r="CT398" s="241"/>
      <c r="CU398" s="242">
        <f>+SUM(CP398:CT398)/5</f>
        <v>0</v>
      </c>
      <c r="CW398" s="243"/>
      <c r="CX398" s="244">
        <f>+IF(DM398=0,0,IF(5*DM398/DM395&lt;2,2,5*DM398/DM395))</f>
        <v>0</v>
      </c>
      <c r="CY398" s="202">
        <f t="shared" ref="CY398:CY446" si="50">+IF(CW398&gt;3,1.7,IF(CW398=0,0,1))+IF(CX398&gt;3,1.7,IF(CW398=0,0,1))</f>
        <v>0</v>
      </c>
      <c r="CZ398" s="245">
        <f>+CW395*CW398+CX395*CX398+CY395*CY398</f>
        <v>0</v>
      </c>
      <c r="DA398" s="204"/>
      <c r="DB398" s="243"/>
      <c r="DC398" s="244">
        <f>+IF(DN398=0,0,IF(5*DN398/DN395&lt;2,2,5*DN398/DN395))</f>
        <v>0</v>
      </c>
      <c r="DD398" s="202">
        <f t="shared" ref="DD398:DD446" si="51">+IF(DB398&gt;3,1.7,IF(DB398=0,0,1))+IF(DC398&gt;3,1.7,IF(DB398=0,0,1))</f>
        <v>0</v>
      </c>
      <c r="DE398" s="246">
        <f>+DB395*DB398+DC395*DC398+DD395*DD398</f>
        <v>0</v>
      </c>
      <c r="DF398" s="190"/>
      <c r="DG398" s="243"/>
      <c r="DH398" s="202">
        <f t="shared" si="49"/>
        <v>0</v>
      </c>
      <c r="DI398" s="202">
        <f t="shared" ref="DI398:DI446" si="52">+IF(DG398&gt;3,1.7,IF(DG398=0,0,1))+IF(DH398&gt;3,1.7,IF(DG398=0,0,1))</f>
        <v>0</v>
      </c>
      <c r="DJ398" s="246">
        <f>+DG395*DG398+DH395*DH398+DI395*DI398</f>
        <v>0</v>
      </c>
      <c r="DK398" s="209"/>
      <c r="DL398" s="247"/>
      <c r="DM398" s="248"/>
      <c r="DN398" s="248"/>
      <c r="DO398" s="249"/>
      <c r="DR398" s="250">
        <f t="shared" ref="DR398:DR446" si="53">+CZ398</f>
        <v>0</v>
      </c>
      <c r="DS398" s="397"/>
      <c r="DT398" s="397"/>
      <c r="DU398" s="398"/>
      <c r="DV398" s="391"/>
      <c r="DW398" s="253">
        <f t="shared" ref="DW398:DW446" si="54">+DE398</f>
        <v>0</v>
      </c>
      <c r="DX398" s="399"/>
      <c r="DY398" s="399"/>
      <c r="DZ398" s="400"/>
      <c r="EA398" s="391"/>
      <c r="EB398" s="401">
        <f t="shared" ref="EB398:EB446" si="55">+DJ398</f>
        <v>0</v>
      </c>
      <c r="EC398" s="402"/>
      <c r="ED398" s="402"/>
      <c r="EE398" s="403"/>
    </row>
    <row r="399" spans="1:135" x14ac:dyDescent="0.3">
      <c r="A399" s="20">
        <f t="shared" ref="A399:A446" si="56">+A398+1</f>
        <v>70803</v>
      </c>
      <c r="B399" s="21"/>
      <c r="C399" s="21"/>
      <c r="D399" s="21"/>
      <c r="E399" s="458"/>
      <c r="F399" s="223"/>
      <c r="G399" s="183"/>
      <c r="H399" s="183"/>
      <c r="I399" s="183"/>
      <c r="J399" s="183"/>
      <c r="K399" s="183"/>
      <c r="L399" s="183"/>
      <c r="M399" s="183"/>
      <c r="N399" s="183"/>
      <c r="O399" s="224"/>
      <c r="P399" s="167">
        <f>+IF(DL399=0,0,IF(5*DL399/DL396&lt;2,2,5*DL399/DL395))</f>
        <v>0</v>
      </c>
      <c r="Q399" s="223"/>
      <c r="R399" s="225"/>
      <c r="S399" s="225"/>
      <c r="T399" s="168"/>
      <c r="U399" s="168"/>
      <c r="V399" s="168"/>
      <c r="W399" s="166"/>
      <c r="X399" s="183">
        <f>IF(CL395=0,0,5-CL399*0.3)</f>
        <v>0</v>
      </c>
      <c r="Y399" s="169">
        <f>+IF(CP395="M",CU399,0)</f>
        <v>0</v>
      </c>
      <c r="Z399" s="170"/>
      <c r="AB399" s="223"/>
      <c r="AC399" s="183"/>
      <c r="AD399" s="183"/>
      <c r="AE399" s="183"/>
      <c r="AF399" s="183"/>
      <c r="AG399" s="183"/>
      <c r="AH399" s="183"/>
      <c r="AI399" s="183"/>
      <c r="AJ399" s="183"/>
      <c r="AK399" s="226"/>
      <c r="AL399" s="227"/>
      <c r="AM399" s="223">
        <f>+SUM(AX399:BC399)/BC394</f>
        <v>0</v>
      </c>
      <c r="AN399" s="225"/>
      <c r="AO399" s="225"/>
      <c r="AP399" s="168"/>
      <c r="AQ399" s="168"/>
      <c r="AR399" s="168"/>
      <c r="AS399" s="166"/>
      <c r="AT399" s="183">
        <f>IF(CM395=0,0,5-CM399*0.3)</f>
        <v>0</v>
      </c>
      <c r="AU399" s="169">
        <f>+IF(CQ395="G",CU399,0)</f>
        <v>0</v>
      </c>
      <c r="AV399" s="173"/>
      <c r="AX399" s="228"/>
      <c r="AY399" s="229"/>
      <c r="AZ399" s="229"/>
      <c r="BA399" s="229"/>
      <c r="BB399" s="229"/>
      <c r="BC399" s="230"/>
      <c r="BE399" s="231"/>
      <c r="BF399" s="183"/>
      <c r="BG399" s="183"/>
      <c r="BH399" s="183"/>
      <c r="BI399" s="183"/>
      <c r="BJ399" s="183"/>
      <c r="BK399" s="183"/>
      <c r="BL399" s="183"/>
      <c r="BM399" s="183"/>
      <c r="BN399" s="226"/>
      <c r="BO399" s="227"/>
      <c r="BP399" s="223"/>
      <c r="BQ399" s="225"/>
      <c r="BR399" s="225"/>
      <c r="BS399" s="168"/>
      <c r="BT399" s="168"/>
      <c r="BU399" s="168"/>
      <c r="BV399" s="166"/>
      <c r="BW399" s="183">
        <f>IF(CV395=0,0,5-CV399*0.3)</f>
        <v>0</v>
      </c>
      <c r="BX399" s="169">
        <f>+IF(AY395="G",BC399,0)</f>
        <v>0</v>
      </c>
      <c r="BY399" s="184"/>
      <c r="CA399" s="185">
        <f>+SUM(F399:O399)*F395/P394+P399*P395+Q395*SUM(Q399:W399)/W394+X395*X399+Y395*Y399+Z395*Z399</f>
        <v>0</v>
      </c>
      <c r="CB399" s="232">
        <f t="shared" si="46"/>
        <v>0</v>
      </c>
      <c r="CC399" s="187"/>
      <c r="CD399" s="188">
        <f>+SUM(AB399:AL399)*AB395/AL$2+SUM(AM399:AS399)*AM395/AS$2+AT399*AT395+AU399*AU395+AV399*AV395</f>
        <v>0</v>
      </c>
      <c r="CE399" s="233">
        <f t="shared" si="47"/>
        <v>0</v>
      </c>
      <c r="CF399" s="190"/>
      <c r="CG399" s="191">
        <f>+SUM(BE399:BO399)*BE395/BO$2+SUM(BP399:BV399)*BP395/BV$2+BW399*BW395+BX399*BX395+BY399*BY395</f>
        <v>0</v>
      </c>
      <c r="CH399" s="234">
        <f t="shared" si="48"/>
        <v>0</v>
      </c>
      <c r="CI399" s="190"/>
      <c r="CJ399" s="433">
        <f>+CA399*CA396+CD399*CD396+CG399*CG396</f>
        <v>0</v>
      </c>
      <c r="CL399" s="236"/>
      <c r="CM399" s="237"/>
      <c r="CN399" s="238"/>
      <c r="CP399" s="239"/>
      <c r="CQ399" s="240"/>
      <c r="CR399" s="240"/>
      <c r="CS399" s="240"/>
      <c r="CT399" s="241"/>
      <c r="CU399" s="242">
        <f t="shared" ref="CU399:CU446" si="57">+SUM(CP399:CT399)/5</f>
        <v>0</v>
      </c>
      <c r="CW399" s="243"/>
      <c r="CX399" s="244">
        <f>+IF(DM399=0,0,IF(5*DM399/DM395&lt;2,2,5*DM399/DM395))</f>
        <v>0</v>
      </c>
      <c r="CY399" s="202">
        <f t="shared" si="50"/>
        <v>0</v>
      </c>
      <c r="CZ399" s="245">
        <f>+CW395*CW399+CX395*CX399+CY395*CY399</f>
        <v>0</v>
      </c>
      <c r="DA399" s="204"/>
      <c r="DB399" s="243"/>
      <c r="DC399" s="244">
        <f>+IF(DN399=0,0,IF(5*DN399/DN395&lt;2,2,5*DN399/DN395))</f>
        <v>0</v>
      </c>
      <c r="DD399" s="202">
        <f t="shared" si="51"/>
        <v>0</v>
      </c>
      <c r="DE399" s="246">
        <f>+DB395*DB399+DC395*DC399+DD395*DD399</f>
        <v>0</v>
      </c>
      <c r="DF399" s="190"/>
      <c r="DG399" s="243"/>
      <c r="DH399" s="202">
        <f t="shared" si="49"/>
        <v>0</v>
      </c>
      <c r="DI399" s="202">
        <f t="shared" si="52"/>
        <v>0</v>
      </c>
      <c r="DJ399" s="246">
        <f>+DG395*DG399+DH395*DH399+DI395*DI399</f>
        <v>0</v>
      </c>
      <c r="DK399" s="209"/>
      <c r="DL399" s="247"/>
      <c r="DM399" s="248"/>
      <c r="DN399" s="248"/>
      <c r="DO399" s="249"/>
      <c r="DR399" s="250">
        <f t="shared" si="53"/>
        <v>0</v>
      </c>
      <c r="DS399" s="397"/>
      <c r="DT399" s="397"/>
      <c r="DU399" s="398"/>
      <c r="DV399" s="391"/>
      <c r="DW399" s="253">
        <f t="shared" si="54"/>
        <v>0</v>
      </c>
      <c r="DX399" s="399"/>
      <c r="DY399" s="399"/>
      <c r="DZ399" s="400"/>
      <c r="EA399" s="391"/>
      <c r="EB399" s="401">
        <f t="shared" si="55"/>
        <v>0</v>
      </c>
      <c r="EC399" s="402"/>
      <c r="ED399" s="402"/>
      <c r="EE399" s="403"/>
    </row>
    <row r="400" spans="1:135" x14ac:dyDescent="0.3">
      <c r="A400" s="20">
        <f t="shared" si="56"/>
        <v>70804</v>
      </c>
      <c r="B400" s="21"/>
      <c r="C400" s="21"/>
      <c r="D400" s="21"/>
      <c r="E400" s="458"/>
      <c r="F400" s="223"/>
      <c r="G400" s="183"/>
      <c r="H400" s="183"/>
      <c r="I400" s="183"/>
      <c r="J400" s="183"/>
      <c r="K400" s="183"/>
      <c r="L400" s="183"/>
      <c r="M400" s="183"/>
      <c r="N400" s="183"/>
      <c r="O400" s="224"/>
      <c r="P400" s="167">
        <f>+IF(DL400=0,0,IF(5*DL400/DL397&lt;2,2,5*DL400/DL395))</f>
        <v>0</v>
      </c>
      <c r="Q400" s="223"/>
      <c r="R400" s="225"/>
      <c r="S400" s="225"/>
      <c r="T400" s="168"/>
      <c r="U400" s="168"/>
      <c r="V400" s="168"/>
      <c r="W400" s="166"/>
      <c r="X400" s="183">
        <f>IF(CL395=0,0,5-CL400*0.3)</f>
        <v>0</v>
      </c>
      <c r="Y400" s="169">
        <f>+IF(CP395="M",CU400,0)</f>
        <v>0</v>
      </c>
      <c r="Z400" s="170"/>
      <c r="AB400" s="223"/>
      <c r="AC400" s="183"/>
      <c r="AD400" s="183"/>
      <c r="AE400" s="183"/>
      <c r="AF400" s="183"/>
      <c r="AG400" s="183"/>
      <c r="AH400" s="183"/>
      <c r="AI400" s="183"/>
      <c r="AJ400" s="183"/>
      <c r="AK400" s="226"/>
      <c r="AL400" s="227"/>
      <c r="AM400" s="223">
        <f>+SUM(AX400:BC400)/BC394</f>
        <v>0</v>
      </c>
      <c r="AN400" s="225"/>
      <c r="AO400" s="225"/>
      <c r="AP400" s="168"/>
      <c r="AQ400" s="261"/>
      <c r="AR400" s="168"/>
      <c r="AS400" s="166"/>
      <c r="AT400" s="183">
        <f>IF(CM395=0,0,5-CM400*0.3)</f>
        <v>0</v>
      </c>
      <c r="AU400" s="169">
        <f>+IF(CQ395="G",CU400,0)</f>
        <v>0</v>
      </c>
      <c r="AV400" s="173"/>
      <c r="AX400" s="228"/>
      <c r="AY400" s="229"/>
      <c r="AZ400" s="229"/>
      <c r="BA400" s="229"/>
      <c r="BB400" s="229"/>
      <c r="BC400" s="230"/>
      <c r="BE400" s="231"/>
      <c r="BF400" s="183"/>
      <c r="BG400" s="183"/>
      <c r="BH400" s="183"/>
      <c r="BI400" s="183"/>
      <c r="BJ400" s="183"/>
      <c r="BK400" s="183"/>
      <c r="BL400" s="183"/>
      <c r="BM400" s="183"/>
      <c r="BN400" s="226"/>
      <c r="BO400" s="227"/>
      <c r="BP400" s="223"/>
      <c r="BQ400" s="225"/>
      <c r="BR400" s="225"/>
      <c r="BS400" s="168"/>
      <c r="BT400" s="261"/>
      <c r="BU400" s="168"/>
      <c r="BV400" s="166"/>
      <c r="BW400" s="183">
        <f>IF(CV395=0,0,5-CV400*0.3)</f>
        <v>0</v>
      </c>
      <c r="BX400" s="169">
        <f>+IF(AY395="G",BC400,0)</f>
        <v>0</v>
      </c>
      <c r="BY400" s="184"/>
      <c r="CA400" s="185">
        <f>+SUM(F400:O400)*F395/P394+P400*P395+Q395*SUM(Q400:W400)/W394+X395*X400+Y395*Y400+Z395*Z400</f>
        <v>0</v>
      </c>
      <c r="CB400" s="232">
        <f t="shared" si="46"/>
        <v>0</v>
      </c>
      <c r="CC400" s="187"/>
      <c r="CD400" s="188">
        <f>+SUM(AB400:AL400)*AB395/AL$2+SUM(AM400:AS400)*AM395/AS$2+AT400*AT395+AU400*AU395+AV400*AV395</f>
        <v>0</v>
      </c>
      <c r="CE400" s="233">
        <f t="shared" si="47"/>
        <v>0</v>
      </c>
      <c r="CF400" s="190"/>
      <c r="CG400" s="191">
        <f>+SUM(BE400:BO400)*BE395/BO$2+SUM(BP400:BV400)*BP395/BV$2+BW400*BW395+BX400*BX395+BY400*BY395</f>
        <v>0</v>
      </c>
      <c r="CH400" s="234">
        <f t="shared" si="48"/>
        <v>0</v>
      </c>
      <c r="CI400" s="190"/>
      <c r="CJ400" s="433">
        <f>+CA400*CA396+CD400*CD396+CG400*CG396</f>
        <v>0</v>
      </c>
      <c r="CL400" s="236"/>
      <c r="CM400" s="237"/>
      <c r="CN400" s="238"/>
      <c r="CP400" s="239"/>
      <c r="CQ400" s="240"/>
      <c r="CR400" s="240"/>
      <c r="CS400" s="240"/>
      <c r="CT400" s="241"/>
      <c r="CU400" s="242">
        <f t="shared" si="57"/>
        <v>0</v>
      </c>
      <c r="CW400" s="243"/>
      <c r="CX400" s="244">
        <f>+IF(DM400=0,0,IF(5*DM400/DM395&lt;2,2,5*DM400/DM395))</f>
        <v>0</v>
      </c>
      <c r="CY400" s="202">
        <f t="shared" si="50"/>
        <v>0</v>
      </c>
      <c r="CZ400" s="245">
        <f>+CW395*CW400+CX395*CX400+CY395*CY400</f>
        <v>0</v>
      </c>
      <c r="DA400" s="204"/>
      <c r="DB400" s="243"/>
      <c r="DC400" s="244">
        <f>+IF(DN400=0,0,IF(5*DN400/DN395&lt;2,2,5*DN400/DN395))</f>
        <v>0</v>
      </c>
      <c r="DD400" s="202">
        <f t="shared" si="51"/>
        <v>0</v>
      </c>
      <c r="DE400" s="246">
        <f>+DB395*DB400+DC395*DC400+DD395*DD400</f>
        <v>0</v>
      </c>
      <c r="DF400" s="190"/>
      <c r="DG400" s="243"/>
      <c r="DH400" s="202">
        <f t="shared" si="49"/>
        <v>0</v>
      </c>
      <c r="DI400" s="202">
        <f t="shared" si="52"/>
        <v>0</v>
      </c>
      <c r="DJ400" s="246">
        <f>+DG395*DG400+DH395*DH400+DI395*DI400</f>
        <v>0</v>
      </c>
      <c r="DK400" s="209"/>
      <c r="DL400" s="247"/>
      <c r="DM400" s="248"/>
      <c r="DN400" s="248"/>
      <c r="DO400" s="249"/>
      <c r="DR400" s="250">
        <f t="shared" si="53"/>
        <v>0</v>
      </c>
      <c r="DS400" s="397"/>
      <c r="DT400" s="397"/>
      <c r="DU400" s="398"/>
      <c r="DV400" s="391"/>
      <c r="DW400" s="253">
        <f t="shared" si="54"/>
        <v>0</v>
      </c>
      <c r="DX400" s="399"/>
      <c r="DY400" s="399"/>
      <c r="DZ400" s="400"/>
      <c r="EA400" s="391"/>
      <c r="EB400" s="401">
        <f t="shared" si="55"/>
        <v>0</v>
      </c>
      <c r="EC400" s="402"/>
      <c r="ED400" s="402"/>
      <c r="EE400" s="403"/>
    </row>
    <row r="401" spans="1:135" x14ac:dyDescent="0.3">
      <c r="A401" s="20">
        <f t="shared" si="56"/>
        <v>70805</v>
      </c>
      <c r="B401" s="21"/>
      <c r="C401" s="21"/>
      <c r="D401" s="21"/>
      <c r="E401" s="458"/>
      <c r="F401" s="262"/>
      <c r="G401" s="263"/>
      <c r="H401" s="263"/>
      <c r="I401" s="263"/>
      <c r="J401" s="263"/>
      <c r="K401" s="263"/>
      <c r="L401" s="263"/>
      <c r="M401" s="263"/>
      <c r="N401" s="263"/>
      <c r="O401" s="224"/>
      <c r="P401" s="167">
        <f>+IF(DL401=0,0,IF(5*DL401/DL398&lt;2,2,5*DL401/DL395))</f>
        <v>0</v>
      </c>
      <c r="Q401" s="223"/>
      <c r="R401" s="225"/>
      <c r="S401" s="225"/>
      <c r="T401" s="168"/>
      <c r="U401" s="168"/>
      <c r="V401" s="168"/>
      <c r="W401" s="166"/>
      <c r="X401" s="183">
        <f>IF(CL395=0,0,5-CL401*0.3)</f>
        <v>0</v>
      </c>
      <c r="Y401" s="169">
        <f>+IF(CP395="M",CU401,0)</f>
        <v>0</v>
      </c>
      <c r="Z401" s="170"/>
      <c r="AB401" s="262"/>
      <c r="AC401" s="263"/>
      <c r="AD401" s="263"/>
      <c r="AE401" s="263"/>
      <c r="AF401" s="263"/>
      <c r="AG401" s="263"/>
      <c r="AH401" s="263"/>
      <c r="AI401" s="263"/>
      <c r="AJ401" s="263"/>
      <c r="AK401" s="226"/>
      <c r="AL401" s="227"/>
      <c r="AM401" s="223">
        <f>+SUM(AX401:BC401)/BC394</f>
        <v>0</v>
      </c>
      <c r="AN401" s="225"/>
      <c r="AO401" s="225"/>
      <c r="AP401" s="168"/>
      <c r="AQ401" s="168"/>
      <c r="AR401" s="168"/>
      <c r="AS401" s="166"/>
      <c r="AT401" s="183">
        <f>IF(CM395=0,0,5-CM401*0.3)</f>
        <v>0</v>
      </c>
      <c r="AU401" s="169">
        <f>+IF(CQ395="G",CU401,0)</f>
        <v>0</v>
      </c>
      <c r="AV401" s="173"/>
      <c r="AX401" s="228"/>
      <c r="AY401" s="229"/>
      <c r="AZ401" s="229"/>
      <c r="BA401" s="229"/>
      <c r="BB401" s="229"/>
      <c r="BC401" s="230"/>
      <c r="BE401" s="265"/>
      <c r="BF401" s="263"/>
      <c r="BG401" s="263"/>
      <c r="BH401" s="263"/>
      <c r="BI401" s="263"/>
      <c r="BJ401" s="263"/>
      <c r="BK401" s="263"/>
      <c r="BL401" s="263"/>
      <c r="BM401" s="263"/>
      <c r="BN401" s="226"/>
      <c r="BO401" s="227"/>
      <c r="BP401" s="223"/>
      <c r="BQ401" s="225"/>
      <c r="BR401" s="225"/>
      <c r="BS401" s="168"/>
      <c r="BT401" s="168"/>
      <c r="BU401" s="168"/>
      <c r="BV401" s="166"/>
      <c r="BW401" s="183">
        <f>IF(CV395=0,0,5-CV401*0.3)</f>
        <v>0</v>
      </c>
      <c r="BX401" s="169">
        <f>+IF(AY395="G",BC401,0)</f>
        <v>0</v>
      </c>
      <c r="BY401" s="184"/>
      <c r="CA401" s="185">
        <f>+SUM(F401:O401)*F395/P394+P401*P395+Q395*SUM(Q401:W401)/W394+X395*X401+Y395*Y401+Z395*Z401</f>
        <v>0</v>
      </c>
      <c r="CB401" s="232">
        <f t="shared" si="46"/>
        <v>0</v>
      </c>
      <c r="CC401" s="187"/>
      <c r="CD401" s="188">
        <f>+SUM(AB401:AL401)*AB395/AL$2+SUM(AM401:AS401)*AM395/AS$2+AT401*AT395+AU401*AU395+AV401*AV395</f>
        <v>0</v>
      </c>
      <c r="CE401" s="233">
        <f t="shared" si="47"/>
        <v>0</v>
      </c>
      <c r="CF401" s="190"/>
      <c r="CG401" s="191">
        <f>+SUM(BE401:BO401)*BE395/BO$2+SUM(BP401:BV401)*BP395/BV$2+BW401*BW395+BX401*BX395+BY401*BY395</f>
        <v>0</v>
      </c>
      <c r="CH401" s="234">
        <f t="shared" si="48"/>
        <v>0</v>
      </c>
      <c r="CI401" s="190"/>
      <c r="CJ401" s="433">
        <f>+CA401*CA396+CD401*CD396+CG401*CG396</f>
        <v>0</v>
      </c>
      <c r="CL401" s="236"/>
      <c r="CM401" s="237"/>
      <c r="CN401" s="238"/>
      <c r="CP401" s="239"/>
      <c r="CQ401" s="240"/>
      <c r="CR401" s="240"/>
      <c r="CS401" s="240"/>
      <c r="CT401" s="241"/>
      <c r="CU401" s="242">
        <f t="shared" si="57"/>
        <v>0</v>
      </c>
      <c r="CW401" s="243"/>
      <c r="CX401" s="244">
        <f>+IF(DM401=0,0,IF(5*DM401/DM395&lt;2,2,5*DM401/DM395))</f>
        <v>0</v>
      </c>
      <c r="CY401" s="202">
        <f t="shared" si="50"/>
        <v>0</v>
      </c>
      <c r="CZ401" s="245">
        <f>+CW395*CW401+CX395*CX401+CY395*CY401</f>
        <v>0</v>
      </c>
      <c r="DA401" s="204"/>
      <c r="DB401" s="243"/>
      <c r="DC401" s="244">
        <f>+IF(DN401=0,0,IF(5*DN401/DN395&lt;2,2,5*DN401/DN395))</f>
        <v>0</v>
      </c>
      <c r="DD401" s="202">
        <f t="shared" si="51"/>
        <v>0</v>
      </c>
      <c r="DE401" s="246">
        <f>+DB395*DB401+DC395*DC401+DD395*DD401</f>
        <v>0</v>
      </c>
      <c r="DF401" s="190"/>
      <c r="DG401" s="243"/>
      <c r="DH401" s="202">
        <f t="shared" si="49"/>
        <v>0</v>
      </c>
      <c r="DI401" s="202">
        <f t="shared" si="52"/>
        <v>0</v>
      </c>
      <c r="DJ401" s="246">
        <f>+DG395*DG401+DH395*DH401+DI395*DI401</f>
        <v>0</v>
      </c>
      <c r="DK401" s="209"/>
      <c r="DL401" s="247"/>
      <c r="DM401" s="248"/>
      <c r="DN401" s="248"/>
      <c r="DO401" s="249"/>
      <c r="DR401" s="250">
        <f t="shared" si="53"/>
        <v>0</v>
      </c>
      <c r="DS401" s="397"/>
      <c r="DT401" s="397"/>
      <c r="DU401" s="398"/>
      <c r="DV401" s="391"/>
      <c r="DW401" s="253">
        <f t="shared" si="54"/>
        <v>0</v>
      </c>
      <c r="DX401" s="399"/>
      <c r="DY401" s="399"/>
      <c r="DZ401" s="400"/>
      <c r="EA401" s="391"/>
      <c r="EB401" s="401">
        <f t="shared" si="55"/>
        <v>0</v>
      </c>
      <c r="EC401" s="402"/>
      <c r="ED401" s="402"/>
      <c r="EE401" s="403"/>
    </row>
    <row r="402" spans="1:135" x14ac:dyDescent="0.3">
      <c r="A402" s="20">
        <f t="shared" si="56"/>
        <v>70806</v>
      </c>
      <c r="B402" s="21"/>
      <c r="C402" s="21"/>
      <c r="D402" s="21"/>
      <c r="E402" s="458"/>
      <c r="F402" s="223"/>
      <c r="G402" s="183"/>
      <c r="H402" s="183"/>
      <c r="I402" s="183"/>
      <c r="J402" s="183"/>
      <c r="K402" s="183"/>
      <c r="L402" s="183"/>
      <c r="M402" s="183"/>
      <c r="N402" s="183"/>
      <c r="O402" s="224"/>
      <c r="P402" s="167">
        <f>+IF(DL402=0,0,IF(5*DL402/DL399&lt;2,2,5*DL402/DL395))</f>
        <v>0</v>
      </c>
      <c r="Q402" s="223"/>
      <c r="R402" s="225"/>
      <c r="S402" s="225"/>
      <c r="T402" s="168"/>
      <c r="U402" s="168"/>
      <c r="V402" s="168"/>
      <c r="W402" s="166"/>
      <c r="X402" s="183">
        <f>IF(CL395=0,0,5-CL402*0.3)</f>
        <v>0</v>
      </c>
      <c r="Y402" s="169">
        <f>+IF(CP395="M",CU402,0)</f>
        <v>0</v>
      </c>
      <c r="Z402" s="170"/>
      <c r="AB402" s="223"/>
      <c r="AC402" s="183"/>
      <c r="AD402" s="183"/>
      <c r="AE402" s="183"/>
      <c r="AF402" s="183"/>
      <c r="AG402" s="183"/>
      <c r="AH402" s="183"/>
      <c r="AI402" s="183"/>
      <c r="AJ402" s="183"/>
      <c r="AK402" s="226"/>
      <c r="AL402" s="227"/>
      <c r="AM402" s="223">
        <f>+SUM(AX402:BC402)/BC394</f>
        <v>0</v>
      </c>
      <c r="AN402" s="225"/>
      <c r="AO402" s="225"/>
      <c r="AP402" s="168"/>
      <c r="AQ402" s="168"/>
      <c r="AR402" s="168"/>
      <c r="AS402" s="166"/>
      <c r="AT402" s="183">
        <f>IF(CM395=0,0,5-CM402*0.3)</f>
        <v>0</v>
      </c>
      <c r="AU402" s="169">
        <f>+IF(CQ395="G",CU402,0)</f>
        <v>0</v>
      </c>
      <c r="AV402" s="173"/>
      <c r="AX402" s="228"/>
      <c r="AY402" s="229"/>
      <c r="AZ402" s="229"/>
      <c r="BA402" s="229"/>
      <c r="BB402" s="229"/>
      <c r="BC402" s="230"/>
      <c r="BE402" s="231"/>
      <c r="BF402" s="183"/>
      <c r="BG402" s="183"/>
      <c r="BH402" s="183"/>
      <c r="BI402" s="183"/>
      <c r="BJ402" s="183"/>
      <c r="BK402" s="183"/>
      <c r="BL402" s="183"/>
      <c r="BM402" s="183"/>
      <c r="BN402" s="226"/>
      <c r="BO402" s="227"/>
      <c r="BP402" s="223"/>
      <c r="BQ402" s="225"/>
      <c r="BR402" s="225"/>
      <c r="BS402" s="168"/>
      <c r="BT402" s="168"/>
      <c r="BU402" s="168"/>
      <c r="BV402" s="166"/>
      <c r="BW402" s="183">
        <f>IF(CV395=0,0,5-CV402*0.3)</f>
        <v>0</v>
      </c>
      <c r="BX402" s="169">
        <f>+IF(AY395="G",BC402,0)</f>
        <v>0</v>
      </c>
      <c r="BY402" s="184"/>
      <c r="CA402" s="185">
        <f>+SUM(F402:O402)*F395/P394+P402*P395+Q395*SUM(Q402:W402)/W394+X395*X402+Y395*Y402+Z395*Z402</f>
        <v>0</v>
      </c>
      <c r="CB402" s="232">
        <f t="shared" si="46"/>
        <v>0</v>
      </c>
      <c r="CC402" s="187"/>
      <c r="CD402" s="188">
        <f>+SUM(AB402:AL402)*AB395/AL$2+SUM(AM402:AS402)*AM395/AS$2+AT402*AT395+AU402*AU395+AV402*AV395</f>
        <v>0</v>
      </c>
      <c r="CE402" s="233">
        <f t="shared" si="47"/>
        <v>0</v>
      </c>
      <c r="CF402" s="190"/>
      <c r="CG402" s="191">
        <f>+SUM(BE402:BO402)*BE395/BO$2+SUM(BP402:BV402)*BP395/BV$2+BW402*BW395+BX402*BX395+BY402*BY395</f>
        <v>0</v>
      </c>
      <c r="CH402" s="234">
        <f t="shared" si="48"/>
        <v>0</v>
      </c>
      <c r="CI402" s="190"/>
      <c r="CJ402" s="433">
        <f>+CA402*CA396+CD402*CD396+CG402*CG396</f>
        <v>0</v>
      </c>
      <c r="CL402" s="236"/>
      <c r="CM402" s="237"/>
      <c r="CN402" s="238"/>
      <c r="CP402" s="239"/>
      <c r="CQ402" s="240"/>
      <c r="CR402" s="240"/>
      <c r="CS402" s="240"/>
      <c r="CT402" s="241"/>
      <c r="CU402" s="242">
        <f t="shared" si="57"/>
        <v>0</v>
      </c>
      <c r="CW402" s="243"/>
      <c r="CX402" s="244">
        <f>+IF(DM402=0,0,IF(5*DM402/DM395&lt;2,2,5*DM402/DM395))</f>
        <v>0</v>
      </c>
      <c r="CY402" s="202">
        <f t="shared" si="50"/>
        <v>0</v>
      </c>
      <c r="CZ402" s="245">
        <f>+CW395*CW402+CX395*CX402+CY395*CY402</f>
        <v>0</v>
      </c>
      <c r="DA402" s="204"/>
      <c r="DB402" s="243"/>
      <c r="DC402" s="244">
        <f>+IF(DN402=0,0,IF(5*DN402/DN395&lt;2,2,5*DN402/DN395))</f>
        <v>0</v>
      </c>
      <c r="DD402" s="202">
        <f t="shared" si="51"/>
        <v>0</v>
      </c>
      <c r="DE402" s="246">
        <f>+DB395*DB402+DC395*DC402+DD395*DD402</f>
        <v>0</v>
      </c>
      <c r="DF402" s="190"/>
      <c r="DG402" s="243"/>
      <c r="DH402" s="202">
        <f t="shared" si="49"/>
        <v>0</v>
      </c>
      <c r="DI402" s="202">
        <f t="shared" si="52"/>
        <v>0</v>
      </c>
      <c r="DJ402" s="246">
        <f>+DG395*DG402+DH395*DH402+DI395*DI402</f>
        <v>0</v>
      </c>
      <c r="DK402" s="209"/>
      <c r="DL402" s="247"/>
      <c r="DM402" s="248"/>
      <c r="DN402" s="248"/>
      <c r="DO402" s="249"/>
      <c r="DR402" s="250">
        <f t="shared" si="53"/>
        <v>0</v>
      </c>
      <c r="DS402" s="397"/>
      <c r="DT402" s="397"/>
      <c r="DU402" s="398"/>
      <c r="DV402" s="391"/>
      <c r="DW402" s="253">
        <f t="shared" si="54"/>
        <v>0</v>
      </c>
      <c r="DX402" s="399"/>
      <c r="DY402" s="399"/>
      <c r="DZ402" s="400"/>
      <c r="EA402" s="391"/>
      <c r="EB402" s="401">
        <f t="shared" si="55"/>
        <v>0</v>
      </c>
      <c r="EC402" s="402"/>
      <c r="ED402" s="402"/>
      <c r="EE402" s="403"/>
    </row>
    <row r="403" spans="1:135" x14ac:dyDescent="0.3">
      <c r="A403" s="20">
        <f t="shared" si="56"/>
        <v>70807</v>
      </c>
      <c r="B403" s="21"/>
      <c r="C403" s="21"/>
      <c r="D403" s="21"/>
      <c r="E403" s="458"/>
      <c r="F403" s="266"/>
      <c r="G403" s="268"/>
      <c r="H403" s="268"/>
      <c r="I403" s="268"/>
      <c r="J403" s="268"/>
      <c r="K403" s="268"/>
      <c r="L403" s="268"/>
      <c r="M403" s="268"/>
      <c r="N403" s="268"/>
      <c r="O403" s="224"/>
      <c r="P403" s="167">
        <f>+IF(DL403=0,0,IF(5*DL403/DL400&lt;2,2,5*DL403/DL395))</f>
        <v>0</v>
      </c>
      <c r="Q403" s="266"/>
      <c r="R403" s="269"/>
      <c r="S403" s="269"/>
      <c r="T403" s="169"/>
      <c r="U403" s="169"/>
      <c r="V403" s="169"/>
      <c r="W403" s="166"/>
      <c r="X403" s="183">
        <f>IF(CL395=0,0,5-CL403*0.3)</f>
        <v>0</v>
      </c>
      <c r="Y403" s="169">
        <f>+IF(CP395="M",CU403,0)</f>
        <v>0</v>
      </c>
      <c r="Z403" s="170"/>
      <c r="AB403" s="266"/>
      <c r="AC403" s="268"/>
      <c r="AD403" s="268"/>
      <c r="AE403" s="268"/>
      <c r="AF403" s="268"/>
      <c r="AG403" s="268"/>
      <c r="AH403" s="268"/>
      <c r="AI403" s="268"/>
      <c r="AJ403" s="268"/>
      <c r="AK403" s="226"/>
      <c r="AL403" s="227"/>
      <c r="AM403" s="223">
        <f>+SUM(AX403:BC403)/BC394</f>
        <v>0</v>
      </c>
      <c r="AN403" s="269"/>
      <c r="AO403" s="269"/>
      <c r="AP403" s="169"/>
      <c r="AQ403" s="169"/>
      <c r="AR403" s="169"/>
      <c r="AS403" s="166"/>
      <c r="AT403" s="183">
        <f>IF(CM395=0,0,5-CM403*0.3)</f>
        <v>0</v>
      </c>
      <c r="AU403" s="169">
        <f>+IF(CQ395="G",CU403,0)</f>
        <v>0</v>
      </c>
      <c r="AV403" s="173"/>
      <c r="AX403" s="228"/>
      <c r="AY403" s="229"/>
      <c r="AZ403" s="229"/>
      <c r="BA403" s="229"/>
      <c r="BB403" s="229"/>
      <c r="BC403" s="230"/>
      <c r="BE403" s="270"/>
      <c r="BF403" s="268"/>
      <c r="BG403" s="268"/>
      <c r="BH403" s="268"/>
      <c r="BI403" s="268"/>
      <c r="BJ403" s="268"/>
      <c r="BK403" s="268"/>
      <c r="BL403" s="268"/>
      <c r="BM403" s="268"/>
      <c r="BN403" s="226"/>
      <c r="BO403" s="227"/>
      <c r="BP403" s="223"/>
      <c r="BQ403" s="269"/>
      <c r="BR403" s="269"/>
      <c r="BS403" s="169"/>
      <c r="BT403" s="169"/>
      <c r="BU403" s="169"/>
      <c r="BV403" s="166"/>
      <c r="BW403" s="183">
        <f>IF(CV395=0,0,5-CV403*0.3)</f>
        <v>0</v>
      </c>
      <c r="BX403" s="169">
        <f>+IF(AY395="G",BC403,0)</f>
        <v>0</v>
      </c>
      <c r="BY403" s="184"/>
      <c r="CA403" s="185">
        <f>+SUM(F403:O403)*F395/P394+P403*P395+Q395*SUM(Q403:W403)/W394+X395*X403+Y395*Y403+Z395*Z403</f>
        <v>0</v>
      </c>
      <c r="CB403" s="232">
        <f t="shared" si="46"/>
        <v>0</v>
      </c>
      <c r="CC403" s="187"/>
      <c r="CD403" s="188">
        <f>+SUM(AB403:AL403)*AB395/AL$2+SUM(AM403:AS403)*AM395/AS$2+AT403*AT395+AU403*AU395+AV403*AV395</f>
        <v>0</v>
      </c>
      <c r="CE403" s="233">
        <f t="shared" si="47"/>
        <v>0</v>
      </c>
      <c r="CF403" s="190"/>
      <c r="CG403" s="191">
        <f>+SUM(BE403:BO403)*BE395/BO$2+SUM(BP403:BV403)*BP395/BV$2+BW403*BW395+BX403*BX395+BY403*BY395</f>
        <v>0</v>
      </c>
      <c r="CH403" s="234">
        <f t="shared" si="48"/>
        <v>0</v>
      </c>
      <c r="CI403" s="190"/>
      <c r="CJ403" s="433">
        <f>+CA403*CA396+CD403*CD396+CG403*CG396</f>
        <v>0</v>
      </c>
      <c r="CL403" s="236"/>
      <c r="CM403" s="237"/>
      <c r="CN403" s="238"/>
      <c r="CP403" s="239"/>
      <c r="CQ403" s="240"/>
      <c r="CR403" s="240"/>
      <c r="CS403" s="240"/>
      <c r="CT403" s="241"/>
      <c r="CU403" s="242">
        <f t="shared" si="57"/>
        <v>0</v>
      </c>
      <c r="CW403" s="243"/>
      <c r="CX403" s="244">
        <f>+IF(DM403=0,0,IF(5*DM403/DM395&lt;2,2,5*DM403/DM395))</f>
        <v>0</v>
      </c>
      <c r="CY403" s="202">
        <f t="shared" si="50"/>
        <v>0</v>
      </c>
      <c r="CZ403" s="245">
        <f>+CW395*CW403+CX395*CX403+CY395*CY403</f>
        <v>0</v>
      </c>
      <c r="DA403" s="204"/>
      <c r="DB403" s="243"/>
      <c r="DC403" s="244">
        <f>+IF(DN403=0,0,IF(5*DN403/DN395&lt;2,2,5*DN403/DN395))</f>
        <v>0</v>
      </c>
      <c r="DD403" s="202">
        <f t="shared" si="51"/>
        <v>0</v>
      </c>
      <c r="DE403" s="246">
        <f>+DB395*DB403+DC395*DC403+DD395*DD403</f>
        <v>0</v>
      </c>
      <c r="DF403" s="190"/>
      <c r="DG403" s="243"/>
      <c r="DH403" s="202">
        <f t="shared" si="49"/>
        <v>0</v>
      </c>
      <c r="DI403" s="202">
        <f t="shared" si="52"/>
        <v>0</v>
      </c>
      <c r="DJ403" s="246">
        <f>+DG395*DG403+DH395*DH403+DI395*DI403</f>
        <v>0</v>
      </c>
      <c r="DK403" s="209"/>
      <c r="DL403" s="247"/>
      <c r="DM403" s="248"/>
      <c r="DN403" s="248"/>
      <c r="DO403" s="249"/>
      <c r="DR403" s="250">
        <f t="shared" si="53"/>
        <v>0</v>
      </c>
      <c r="DS403" s="397"/>
      <c r="DT403" s="397"/>
      <c r="DU403" s="398"/>
      <c r="DV403" s="391"/>
      <c r="DW403" s="253">
        <f t="shared" si="54"/>
        <v>0</v>
      </c>
      <c r="DX403" s="399"/>
      <c r="DY403" s="399"/>
      <c r="DZ403" s="400"/>
      <c r="EA403" s="391"/>
      <c r="EB403" s="401">
        <f t="shared" si="55"/>
        <v>0</v>
      </c>
      <c r="EC403" s="402"/>
      <c r="ED403" s="402"/>
      <c r="EE403" s="403"/>
    </row>
    <row r="404" spans="1:135" x14ac:dyDescent="0.3">
      <c r="A404" s="20">
        <f t="shared" si="56"/>
        <v>70808</v>
      </c>
      <c r="B404" s="21"/>
      <c r="C404" s="21"/>
      <c r="D404" s="21"/>
      <c r="E404" s="458"/>
      <c r="F404" s="266"/>
      <c r="G404" s="268"/>
      <c r="H404" s="268"/>
      <c r="I404" s="268"/>
      <c r="J404" s="268"/>
      <c r="K404" s="268"/>
      <c r="L404" s="268"/>
      <c r="M404" s="268"/>
      <c r="N404" s="268"/>
      <c r="O404" s="224"/>
      <c r="P404" s="167">
        <f>+IF(DL404=0,0,IF(5*DL404/DL401&lt;2,2,5*DL404/DL395))</f>
        <v>0</v>
      </c>
      <c r="Q404" s="266"/>
      <c r="R404" s="269"/>
      <c r="S404" s="269"/>
      <c r="T404" s="169"/>
      <c r="U404" s="169"/>
      <c r="V404" s="169"/>
      <c r="W404" s="166"/>
      <c r="X404" s="183">
        <f>IF(CL395=0,0,5-CL404*0.3)</f>
        <v>0</v>
      </c>
      <c r="Y404" s="169">
        <f>+IF(CP395="M",CU404,0)</f>
        <v>0</v>
      </c>
      <c r="Z404" s="170"/>
      <c r="AB404" s="266"/>
      <c r="AC404" s="268"/>
      <c r="AD404" s="268"/>
      <c r="AE404" s="268"/>
      <c r="AF404" s="268"/>
      <c r="AG404" s="268"/>
      <c r="AH404" s="268"/>
      <c r="AI404" s="268"/>
      <c r="AJ404" s="268"/>
      <c r="AK404" s="226"/>
      <c r="AL404" s="227"/>
      <c r="AM404" s="223">
        <f>+SUM(AX404:BC404)/BC394</f>
        <v>0</v>
      </c>
      <c r="AN404" s="269"/>
      <c r="AO404" s="269"/>
      <c r="AP404" s="169"/>
      <c r="AQ404" s="169"/>
      <c r="AR404" s="169"/>
      <c r="AS404" s="166"/>
      <c r="AT404" s="183">
        <f>IF(CM395=0,0,5-CM404*0.3)</f>
        <v>0</v>
      </c>
      <c r="AU404" s="169">
        <f>+IF(CQ395="G",CU404,0)</f>
        <v>0</v>
      </c>
      <c r="AV404" s="173"/>
      <c r="AX404" s="228"/>
      <c r="AY404" s="229"/>
      <c r="AZ404" s="229"/>
      <c r="BA404" s="229"/>
      <c r="BB404" s="229"/>
      <c r="BC404" s="230"/>
      <c r="BE404" s="270"/>
      <c r="BF404" s="268"/>
      <c r="BG404" s="268"/>
      <c r="BH404" s="268"/>
      <c r="BI404" s="268"/>
      <c r="BJ404" s="268"/>
      <c r="BK404" s="268"/>
      <c r="BL404" s="268"/>
      <c r="BM404" s="268"/>
      <c r="BN404" s="226"/>
      <c r="BO404" s="227"/>
      <c r="BP404" s="223"/>
      <c r="BQ404" s="269"/>
      <c r="BR404" s="269"/>
      <c r="BS404" s="169"/>
      <c r="BT404" s="169"/>
      <c r="BU404" s="169"/>
      <c r="BV404" s="166"/>
      <c r="BW404" s="183">
        <f>IF(CV395=0,0,5-CV404*0.3)</f>
        <v>0</v>
      </c>
      <c r="BX404" s="169">
        <f>+IF(AY395="G",BC404,0)</f>
        <v>0</v>
      </c>
      <c r="BY404" s="184"/>
      <c r="CA404" s="185">
        <f>+SUM(F404:O404)*F395/P394+P404*P395+Q395*SUM(Q404:W404)/W394+X395*X404+Y395*Y404+Z395*Z404</f>
        <v>0</v>
      </c>
      <c r="CB404" s="232">
        <f t="shared" si="46"/>
        <v>0</v>
      </c>
      <c r="CC404" s="187"/>
      <c r="CD404" s="188">
        <f>+SUM(AB404:AL404)*AB395/AL$2+SUM(AM404:AS404)*AM395/AS$2+AT404*AT395+AU404*AU395+AV404*AV395</f>
        <v>0</v>
      </c>
      <c r="CE404" s="233">
        <f t="shared" si="47"/>
        <v>0</v>
      </c>
      <c r="CF404" s="190"/>
      <c r="CG404" s="191">
        <f>+SUM(BE404:BO404)*BE395/BO$2+SUM(BP404:BV404)*BP395/BV$2+BW404*BW395+BX404*BX395+BY404*BY395</f>
        <v>0</v>
      </c>
      <c r="CH404" s="234">
        <f t="shared" si="48"/>
        <v>0</v>
      </c>
      <c r="CI404" s="190"/>
      <c r="CJ404" s="433">
        <f>+CA404*CA396+CD404*CD396+CG404*CG396</f>
        <v>0</v>
      </c>
      <c r="CL404" s="236"/>
      <c r="CM404" s="237"/>
      <c r="CN404" s="238"/>
      <c r="CP404" s="239"/>
      <c r="CQ404" s="240"/>
      <c r="CR404" s="240"/>
      <c r="CS404" s="240"/>
      <c r="CT404" s="241"/>
      <c r="CU404" s="242">
        <f t="shared" si="57"/>
        <v>0</v>
      </c>
      <c r="CW404" s="243"/>
      <c r="CX404" s="244">
        <f>+IF(DM404=0,0,IF(5*DM404/DM395&lt;2,2,5*DM404/DM395))</f>
        <v>0</v>
      </c>
      <c r="CY404" s="202">
        <f t="shared" si="50"/>
        <v>0</v>
      </c>
      <c r="CZ404" s="245">
        <f>+CW395*CW404+CX395*CX404+CY395*CY404</f>
        <v>0</v>
      </c>
      <c r="DA404" s="204"/>
      <c r="DB404" s="243"/>
      <c r="DC404" s="244">
        <f>+IF(DN404=0,0,IF(5*DN404/DN395&lt;2,2,5*DN404/DN395))</f>
        <v>0</v>
      </c>
      <c r="DD404" s="202">
        <f t="shared" si="51"/>
        <v>0</v>
      </c>
      <c r="DE404" s="246">
        <f>+DB395*DB404+DC395*DC404+DD395*DD404</f>
        <v>0</v>
      </c>
      <c r="DF404" s="190"/>
      <c r="DG404" s="243"/>
      <c r="DH404" s="202">
        <f t="shared" si="49"/>
        <v>0</v>
      </c>
      <c r="DI404" s="202">
        <f t="shared" si="52"/>
        <v>0</v>
      </c>
      <c r="DJ404" s="246">
        <f>+DG395*DG404+DH395*DH404+DI395*DI404</f>
        <v>0</v>
      </c>
      <c r="DK404" s="209"/>
      <c r="DL404" s="247"/>
      <c r="DM404" s="248"/>
      <c r="DN404" s="248"/>
      <c r="DO404" s="249"/>
      <c r="DR404" s="250">
        <f t="shared" si="53"/>
        <v>0</v>
      </c>
      <c r="DS404" s="397"/>
      <c r="DT404" s="397"/>
      <c r="DU404" s="398"/>
      <c r="DV404" s="391"/>
      <c r="DW404" s="253">
        <f t="shared" si="54"/>
        <v>0</v>
      </c>
      <c r="DX404" s="399"/>
      <c r="DY404" s="399"/>
      <c r="DZ404" s="400"/>
      <c r="EA404" s="391"/>
      <c r="EB404" s="401">
        <f t="shared" si="55"/>
        <v>0</v>
      </c>
      <c r="EC404" s="402"/>
      <c r="ED404" s="402"/>
      <c r="EE404" s="403"/>
    </row>
    <row r="405" spans="1:135" x14ac:dyDescent="0.3">
      <c r="A405" s="20">
        <f t="shared" si="56"/>
        <v>70809</v>
      </c>
      <c r="B405" s="21"/>
      <c r="C405" s="21"/>
      <c r="D405" s="21"/>
      <c r="E405" s="458"/>
      <c r="F405" s="223"/>
      <c r="G405" s="183"/>
      <c r="H405" s="183"/>
      <c r="I405" s="183"/>
      <c r="J405" s="183"/>
      <c r="K405" s="183"/>
      <c r="L405" s="183"/>
      <c r="M405" s="183"/>
      <c r="N405" s="183"/>
      <c r="O405" s="224"/>
      <c r="P405" s="167">
        <f>+IF(DL405=0,0,IF(5*DL405/DL402&lt;2,2,5*DL405/DL395))</f>
        <v>0</v>
      </c>
      <c r="Q405" s="223"/>
      <c r="R405" s="225"/>
      <c r="S405" s="225"/>
      <c r="T405" s="168"/>
      <c r="U405" s="168"/>
      <c r="V405" s="168"/>
      <c r="W405" s="166"/>
      <c r="X405" s="183">
        <f>IF(CL395=0,0,5-CL405*0.3)</f>
        <v>0</v>
      </c>
      <c r="Y405" s="169">
        <f>+IF(CP395="M",CU405,0)</f>
        <v>0</v>
      </c>
      <c r="Z405" s="170"/>
      <c r="AB405" s="223"/>
      <c r="AC405" s="183"/>
      <c r="AD405" s="183"/>
      <c r="AE405" s="183"/>
      <c r="AF405" s="183"/>
      <c r="AG405" s="183"/>
      <c r="AH405" s="183"/>
      <c r="AI405" s="183"/>
      <c r="AJ405" s="183"/>
      <c r="AK405" s="226"/>
      <c r="AL405" s="227"/>
      <c r="AM405" s="223">
        <f>+SUM(AX405:BC405)/BC394</f>
        <v>0</v>
      </c>
      <c r="AN405" s="225"/>
      <c r="AO405" s="225"/>
      <c r="AP405" s="168"/>
      <c r="AQ405" s="168"/>
      <c r="AR405" s="168"/>
      <c r="AS405" s="166"/>
      <c r="AT405" s="183">
        <f>IF(CM395=0,0,5-CM405*0.3)</f>
        <v>0</v>
      </c>
      <c r="AU405" s="169">
        <f>+IF(CQ395="G",CU405,0)</f>
        <v>0</v>
      </c>
      <c r="AV405" s="173"/>
      <c r="AX405" s="228"/>
      <c r="AY405" s="229"/>
      <c r="AZ405" s="229"/>
      <c r="BA405" s="229"/>
      <c r="BB405" s="229"/>
      <c r="BC405" s="230"/>
      <c r="BE405" s="231"/>
      <c r="BF405" s="183"/>
      <c r="BG405" s="183"/>
      <c r="BH405" s="183"/>
      <c r="BI405" s="183"/>
      <c r="BJ405" s="183"/>
      <c r="BK405" s="183"/>
      <c r="BL405" s="183"/>
      <c r="BM405" s="183"/>
      <c r="BN405" s="226"/>
      <c r="BO405" s="227"/>
      <c r="BP405" s="223"/>
      <c r="BQ405" s="225"/>
      <c r="BR405" s="225"/>
      <c r="BS405" s="168"/>
      <c r="BT405" s="168"/>
      <c r="BU405" s="168"/>
      <c r="BV405" s="166"/>
      <c r="BW405" s="183">
        <f>IF(CV395=0,0,5-CV405*0.3)</f>
        <v>0</v>
      </c>
      <c r="BX405" s="169">
        <f>+IF(AY395="G",BC405,0)</f>
        <v>0</v>
      </c>
      <c r="BY405" s="184"/>
      <c r="CA405" s="185">
        <f>+SUM(F405:O405)*F395/P394+P405*P395+Q395*SUM(Q405:W405)/W394+X395*X405+Y395*Y405+Z395*Z405</f>
        <v>0</v>
      </c>
      <c r="CB405" s="232">
        <f t="shared" si="46"/>
        <v>0</v>
      </c>
      <c r="CC405" s="187"/>
      <c r="CD405" s="188">
        <f>+SUM(AB405:AL405)*AB395/AL$2+SUM(AM405:AS405)*AM395/AS$2+AT405*AT395+AU405*AU395+AV405*AV395</f>
        <v>0</v>
      </c>
      <c r="CE405" s="233">
        <f t="shared" si="47"/>
        <v>0</v>
      </c>
      <c r="CF405" s="190"/>
      <c r="CG405" s="191">
        <f>+SUM(BE405:BO405)*BE395/BO$2+SUM(BP405:BV405)*BP395/BV$2+BW405*BW395+BX405*BX395+BY405*BY395</f>
        <v>0</v>
      </c>
      <c r="CH405" s="234">
        <f t="shared" si="48"/>
        <v>0</v>
      </c>
      <c r="CI405" s="190"/>
      <c r="CJ405" s="433">
        <f>+CA405*CA396+CD405*CD396+CG405*CG396</f>
        <v>0</v>
      </c>
      <c r="CL405" s="236"/>
      <c r="CM405" s="237"/>
      <c r="CN405" s="238"/>
      <c r="CP405" s="239"/>
      <c r="CQ405" s="240"/>
      <c r="CR405" s="240"/>
      <c r="CS405" s="240"/>
      <c r="CT405" s="241"/>
      <c r="CU405" s="242">
        <f t="shared" si="57"/>
        <v>0</v>
      </c>
      <c r="CW405" s="243"/>
      <c r="CX405" s="244">
        <f>+IF(DM405=0,0,IF(5*DM405/DM395&lt;2,2,5*DM405/DM395))</f>
        <v>0</v>
      </c>
      <c r="CY405" s="202">
        <f t="shared" si="50"/>
        <v>0</v>
      </c>
      <c r="CZ405" s="245">
        <f>+CW395*CW405+CX395*CX405+CY395*CY405</f>
        <v>0</v>
      </c>
      <c r="DA405" s="204"/>
      <c r="DB405" s="243"/>
      <c r="DC405" s="244">
        <f>+IF(DN405=0,0,IF(5*DN405/DN395&lt;2,2,5*DN405/DN395))</f>
        <v>0</v>
      </c>
      <c r="DD405" s="202">
        <f t="shared" si="51"/>
        <v>0</v>
      </c>
      <c r="DE405" s="246">
        <f>+DB395*DB405+DC395*DC405+DD395*DD405</f>
        <v>0</v>
      </c>
      <c r="DF405" s="190"/>
      <c r="DG405" s="243"/>
      <c r="DH405" s="202">
        <f t="shared" si="49"/>
        <v>0</v>
      </c>
      <c r="DI405" s="202">
        <f t="shared" si="52"/>
        <v>0</v>
      </c>
      <c r="DJ405" s="246">
        <f>+DG395*DG405+DH395*DH405+DI395*DI405</f>
        <v>0</v>
      </c>
      <c r="DK405" s="209"/>
      <c r="DL405" s="247"/>
      <c r="DM405" s="248"/>
      <c r="DN405" s="248"/>
      <c r="DO405" s="249"/>
      <c r="DR405" s="250">
        <f t="shared" si="53"/>
        <v>0</v>
      </c>
      <c r="DS405" s="397"/>
      <c r="DT405" s="397"/>
      <c r="DU405" s="398"/>
      <c r="DV405" s="391"/>
      <c r="DW405" s="253">
        <f t="shared" si="54"/>
        <v>0</v>
      </c>
      <c r="DX405" s="399"/>
      <c r="DY405" s="399"/>
      <c r="DZ405" s="400"/>
      <c r="EA405" s="391"/>
      <c r="EB405" s="401">
        <f t="shared" si="55"/>
        <v>0</v>
      </c>
      <c r="EC405" s="402"/>
      <c r="ED405" s="402"/>
      <c r="EE405" s="403"/>
    </row>
    <row r="406" spans="1:135" x14ac:dyDescent="0.3">
      <c r="A406" s="20">
        <f t="shared" si="56"/>
        <v>70810</v>
      </c>
      <c r="B406" s="21"/>
      <c r="C406" s="21"/>
      <c r="D406" s="21"/>
      <c r="E406" s="458"/>
      <c r="F406" s="223"/>
      <c r="G406" s="183"/>
      <c r="H406" s="183"/>
      <c r="I406" s="183"/>
      <c r="J406" s="183"/>
      <c r="K406" s="183"/>
      <c r="L406" s="183"/>
      <c r="M406" s="183"/>
      <c r="N406" s="183"/>
      <c r="O406" s="224"/>
      <c r="P406" s="167">
        <f>+IF(DL406=0,0,IF(5*DL406/DL403&lt;2,2,5*DL406/DL395))</f>
        <v>0</v>
      </c>
      <c r="Q406" s="223"/>
      <c r="R406" s="225"/>
      <c r="S406" s="225"/>
      <c r="T406" s="168"/>
      <c r="U406" s="168"/>
      <c r="V406" s="168"/>
      <c r="W406" s="166"/>
      <c r="X406" s="183">
        <f>IF(CL395=0,0,5-CL406*0.3)</f>
        <v>0</v>
      </c>
      <c r="Y406" s="169">
        <f>+IF(CP395="M",CU406,0)</f>
        <v>0</v>
      </c>
      <c r="Z406" s="170"/>
      <c r="AB406" s="223"/>
      <c r="AC406" s="183"/>
      <c r="AD406" s="183"/>
      <c r="AE406" s="183"/>
      <c r="AF406" s="183"/>
      <c r="AG406" s="183"/>
      <c r="AH406" s="183"/>
      <c r="AI406" s="183"/>
      <c r="AJ406" s="183"/>
      <c r="AK406" s="226"/>
      <c r="AL406" s="227"/>
      <c r="AM406" s="223">
        <f>+SUM(AX406:BC406)/BC394</f>
        <v>0</v>
      </c>
      <c r="AN406" s="225"/>
      <c r="AO406" s="225"/>
      <c r="AP406" s="168"/>
      <c r="AQ406" s="168"/>
      <c r="AR406" s="168"/>
      <c r="AS406" s="166"/>
      <c r="AT406" s="183">
        <f>IF(CM395=0,0,5-CM406*0.3)</f>
        <v>0</v>
      </c>
      <c r="AU406" s="169">
        <f>+IF(CQ395="G",CU406,0)</f>
        <v>0</v>
      </c>
      <c r="AV406" s="173"/>
      <c r="AX406" s="228"/>
      <c r="AY406" s="229"/>
      <c r="AZ406" s="229"/>
      <c r="BA406" s="229"/>
      <c r="BB406" s="229"/>
      <c r="BC406" s="230"/>
      <c r="BE406" s="231"/>
      <c r="BF406" s="183"/>
      <c r="BG406" s="183"/>
      <c r="BH406" s="183"/>
      <c r="BI406" s="183"/>
      <c r="BJ406" s="183"/>
      <c r="BK406" s="183"/>
      <c r="BL406" s="183"/>
      <c r="BM406" s="183"/>
      <c r="BN406" s="226"/>
      <c r="BO406" s="227"/>
      <c r="BP406" s="223"/>
      <c r="BQ406" s="225"/>
      <c r="BR406" s="225"/>
      <c r="BS406" s="168"/>
      <c r="BT406" s="168"/>
      <c r="BU406" s="168"/>
      <c r="BV406" s="166"/>
      <c r="BW406" s="183">
        <f>IF(CV395=0,0,5-CV406*0.3)</f>
        <v>0</v>
      </c>
      <c r="BX406" s="169">
        <f>+IF(AY395="G",BC406,0)</f>
        <v>0</v>
      </c>
      <c r="BY406" s="184"/>
      <c r="CA406" s="185">
        <f>+SUM(F406:O406)*F395/P394+P406*P395+Q395*SUM(Q406:W406)/W394+X395*X406+Y395*Y406+Z395*Z406</f>
        <v>0</v>
      </c>
      <c r="CB406" s="232">
        <f t="shared" si="46"/>
        <v>0</v>
      </c>
      <c r="CC406" s="187"/>
      <c r="CD406" s="188">
        <f>+SUM(AB406:AL406)*AB395/AL$2+SUM(AM406:AS406)*AM395/AS$2+AT406*AT395+AU406*AU395+AV406*AV395</f>
        <v>0</v>
      </c>
      <c r="CE406" s="233">
        <f t="shared" si="47"/>
        <v>0</v>
      </c>
      <c r="CF406" s="190"/>
      <c r="CG406" s="191">
        <f>+SUM(BE406:BO406)*BE395/BO$2+SUM(BP406:BV406)*BP395/BV$2+BW406*BW395+BX406*BX395+BY406*BY395</f>
        <v>0</v>
      </c>
      <c r="CH406" s="234">
        <f t="shared" si="48"/>
        <v>0</v>
      </c>
      <c r="CI406" s="190"/>
      <c r="CJ406" s="433">
        <f>+CA406*CA396+CD406*CD396+CG406*CG396</f>
        <v>0</v>
      </c>
      <c r="CL406" s="236"/>
      <c r="CM406" s="237"/>
      <c r="CN406" s="238"/>
      <c r="CP406" s="434"/>
      <c r="CQ406" s="435"/>
      <c r="CR406" s="435"/>
      <c r="CS406" s="435"/>
      <c r="CT406" s="436"/>
      <c r="CU406" s="242">
        <f t="shared" si="57"/>
        <v>0</v>
      </c>
      <c r="CW406" s="243"/>
      <c r="CX406" s="244">
        <f>+IF(DM406=0,0,IF(5*DM406/DM395&lt;2,2,5*DM406/DM395))</f>
        <v>0</v>
      </c>
      <c r="CY406" s="202">
        <f t="shared" si="50"/>
        <v>0</v>
      </c>
      <c r="CZ406" s="245">
        <f>+CW395*CW406+CX395*CX406+CY395*CY406</f>
        <v>0</v>
      </c>
      <c r="DA406" s="204"/>
      <c r="DB406" s="243"/>
      <c r="DC406" s="244">
        <f>+IF(DN406=0,0,IF(5*DN406/DN395&lt;2,2,5*DN406/DN395))</f>
        <v>0</v>
      </c>
      <c r="DD406" s="202">
        <f t="shared" si="51"/>
        <v>0</v>
      </c>
      <c r="DE406" s="246">
        <f>+DB395*DB406+DC395*DC406+DD395*DD406</f>
        <v>0</v>
      </c>
      <c r="DF406" s="190"/>
      <c r="DG406" s="243"/>
      <c r="DH406" s="202">
        <f t="shared" si="49"/>
        <v>0</v>
      </c>
      <c r="DI406" s="202">
        <f t="shared" si="52"/>
        <v>0</v>
      </c>
      <c r="DJ406" s="246">
        <f>+DG395*DG406+DH395*DH406+DI395*DI406</f>
        <v>0</v>
      </c>
      <c r="DK406" s="209"/>
      <c r="DL406" s="247"/>
      <c r="DM406" s="248"/>
      <c r="DN406" s="248"/>
      <c r="DO406" s="249"/>
      <c r="DR406" s="250">
        <f t="shared" si="53"/>
        <v>0</v>
      </c>
      <c r="DS406" s="397"/>
      <c r="DT406" s="397"/>
      <c r="DU406" s="398"/>
      <c r="DV406" s="391"/>
      <c r="DW406" s="253">
        <f t="shared" si="54"/>
        <v>0</v>
      </c>
      <c r="DX406" s="399"/>
      <c r="DY406" s="399"/>
      <c r="DZ406" s="400"/>
      <c r="EA406" s="391"/>
      <c r="EB406" s="401">
        <f t="shared" si="55"/>
        <v>0</v>
      </c>
      <c r="EC406" s="402"/>
      <c r="ED406" s="402"/>
      <c r="EE406" s="403"/>
    </row>
    <row r="407" spans="1:135" x14ac:dyDescent="0.3">
      <c r="A407" s="20">
        <f t="shared" si="56"/>
        <v>70811</v>
      </c>
      <c r="B407" s="21"/>
      <c r="C407" s="21"/>
      <c r="D407" s="21"/>
      <c r="E407" s="458"/>
      <c r="F407" s="266"/>
      <c r="G407" s="268"/>
      <c r="H407" s="268"/>
      <c r="I407" s="268"/>
      <c r="J407" s="268"/>
      <c r="K407" s="268"/>
      <c r="L407" s="268"/>
      <c r="M407" s="268"/>
      <c r="N407" s="268"/>
      <c r="O407" s="224"/>
      <c r="P407" s="167">
        <f>+IF(DL407=0,0,IF(5*DL407/DL404&lt;2,2,5*DL407/DL395))</f>
        <v>0</v>
      </c>
      <c r="Q407" s="266"/>
      <c r="R407" s="269"/>
      <c r="S407" s="269"/>
      <c r="T407" s="169"/>
      <c r="U407" s="169"/>
      <c r="V407" s="169"/>
      <c r="W407" s="166"/>
      <c r="X407" s="183">
        <f>IF(CL395=0,0,5-CL407*0.3)</f>
        <v>0</v>
      </c>
      <c r="Y407" s="169">
        <f>+IF(CP395="M",CU407,0)</f>
        <v>0</v>
      </c>
      <c r="Z407" s="170"/>
      <c r="AB407" s="266"/>
      <c r="AC407" s="268"/>
      <c r="AD407" s="268"/>
      <c r="AE407" s="268"/>
      <c r="AF407" s="268"/>
      <c r="AG407" s="268"/>
      <c r="AH407" s="268"/>
      <c r="AI407" s="268"/>
      <c r="AJ407" s="268"/>
      <c r="AK407" s="226"/>
      <c r="AL407" s="227"/>
      <c r="AM407" s="223">
        <f>+SUM(AX407:BC407)/BC394</f>
        <v>0</v>
      </c>
      <c r="AN407" s="269"/>
      <c r="AO407" s="269"/>
      <c r="AP407" s="169"/>
      <c r="AQ407" s="169"/>
      <c r="AR407" s="169"/>
      <c r="AS407" s="166"/>
      <c r="AT407" s="183">
        <f>IF(CM395=0,0,5-CM407*0.3)</f>
        <v>0</v>
      </c>
      <c r="AU407" s="169">
        <f>+IF(CQ395="G",CU407,0)</f>
        <v>0</v>
      </c>
      <c r="AV407" s="173"/>
      <c r="AX407" s="228"/>
      <c r="AY407" s="229"/>
      <c r="AZ407" s="229"/>
      <c r="BA407" s="229"/>
      <c r="BB407" s="229"/>
      <c r="BC407" s="230"/>
      <c r="BE407" s="270"/>
      <c r="BF407" s="268"/>
      <c r="BG407" s="268"/>
      <c r="BH407" s="268"/>
      <c r="BI407" s="268"/>
      <c r="BJ407" s="268"/>
      <c r="BK407" s="268"/>
      <c r="BL407" s="268"/>
      <c r="BM407" s="268"/>
      <c r="BN407" s="226"/>
      <c r="BO407" s="227"/>
      <c r="BP407" s="223"/>
      <c r="BQ407" s="269"/>
      <c r="BR407" s="269"/>
      <c r="BS407" s="169"/>
      <c r="BT407" s="169"/>
      <c r="BU407" s="169"/>
      <c r="BV407" s="166"/>
      <c r="BW407" s="183">
        <f>IF(CV395=0,0,5-CV407*0.3)</f>
        <v>0</v>
      </c>
      <c r="BX407" s="169">
        <f>+IF(AY395="G",BC407,0)</f>
        <v>0</v>
      </c>
      <c r="BY407" s="184"/>
      <c r="CA407" s="185">
        <f>+SUM(F407:O407)*F395/P394+P407*P395+Q395*SUM(Q407:W407)/W394+X395*X407+Y395*Y407+Z395*Z407</f>
        <v>0</v>
      </c>
      <c r="CB407" s="232">
        <f t="shared" si="46"/>
        <v>0</v>
      </c>
      <c r="CC407" s="187"/>
      <c r="CD407" s="188">
        <f>+SUM(AB407:AL407)*AB395/AL$2+SUM(AM407:AS407)*AM395/AS$2+AT407*AT395+AU407*AU395+AV407*AV395</f>
        <v>0</v>
      </c>
      <c r="CE407" s="233">
        <f t="shared" si="47"/>
        <v>0</v>
      </c>
      <c r="CF407" s="190"/>
      <c r="CG407" s="191">
        <f>+SUM(BE407:BO407)*BE395/BO$2+SUM(BP407:BV407)*BP395/BV$2+BW407*BW395+BX407*BX395+BY407*BY395</f>
        <v>0</v>
      </c>
      <c r="CH407" s="234">
        <f t="shared" si="48"/>
        <v>0</v>
      </c>
      <c r="CI407" s="190"/>
      <c r="CJ407" s="433">
        <f>+CA407*CA396+CD407*CD396+CG407*CG396</f>
        <v>0</v>
      </c>
      <c r="CL407" s="236"/>
      <c r="CM407" s="237"/>
      <c r="CN407" s="238"/>
      <c r="CP407" s="434"/>
      <c r="CQ407" s="435"/>
      <c r="CR407" s="435"/>
      <c r="CS407" s="435"/>
      <c r="CT407" s="436"/>
      <c r="CU407" s="242">
        <f t="shared" si="57"/>
        <v>0</v>
      </c>
      <c r="CW407" s="243"/>
      <c r="CX407" s="244">
        <f>+IF(DM407=0,0,IF(5*DM407/DM395&lt;2,2,5*DM407/DM395))</f>
        <v>0</v>
      </c>
      <c r="CY407" s="202">
        <f t="shared" si="50"/>
        <v>0</v>
      </c>
      <c r="CZ407" s="245">
        <f>+CW395*CW407+CX395*CX407+CY395*CY407</f>
        <v>0</v>
      </c>
      <c r="DA407" s="204"/>
      <c r="DB407" s="243"/>
      <c r="DC407" s="244">
        <f>+IF(DN407=0,0,IF(5*DN407/DN395&lt;2,2,5*DN407/DN395))</f>
        <v>0</v>
      </c>
      <c r="DD407" s="202">
        <f t="shared" si="51"/>
        <v>0</v>
      </c>
      <c r="DE407" s="246">
        <f>+DB395*DB407+DC395*DC407+DD395*DD407</f>
        <v>0</v>
      </c>
      <c r="DF407" s="190"/>
      <c r="DG407" s="243"/>
      <c r="DH407" s="202">
        <f t="shared" si="49"/>
        <v>0</v>
      </c>
      <c r="DI407" s="202">
        <f t="shared" si="52"/>
        <v>0</v>
      </c>
      <c r="DJ407" s="246">
        <f>+DG395*DG407+DH395*DH407+DI395*DI407</f>
        <v>0</v>
      </c>
      <c r="DK407" s="209"/>
      <c r="DL407" s="247"/>
      <c r="DM407" s="248"/>
      <c r="DN407" s="248"/>
      <c r="DO407" s="249"/>
      <c r="DR407" s="250">
        <f t="shared" si="53"/>
        <v>0</v>
      </c>
      <c r="DS407" s="397"/>
      <c r="DT407" s="397"/>
      <c r="DU407" s="398"/>
      <c r="DV407" s="391"/>
      <c r="DW407" s="253">
        <f t="shared" si="54"/>
        <v>0</v>
      </c>
      <c r="DX407" s="399"/>
      <c r="DY407" s="399"/>
      <c r="DZ407" s="400"/>
      <c r="EA407" s="391"/>
      <c r="EB407" s="401">
        <f t="shared" si="55"/>
        <v>0</v>
      </c>
      <c r="EC407" s="402"/>
      <c r="ED407" s="402"/>
      <c r="EE407" s="403"/>
    </row>
    <row r="408" spans="1:135" x14ac:dyDescent="0.3">
      <c r="A408" s="20">
        <f t="shared" si="56"/>
        <v>70812</v>
      </c>
      <c r="B408" s="21"/>
      <c r="C408" s="21"/>
      <c r="D408" s="21"/>
      <c r="E408" s="458"/>
      <c r="F408" s="223"/>
      <c r="G408" s="183"/>
      <c r="H408" s="183"/>
      <c r="I408" s="183"/>
      <c r="J408" s="183"/>
      <c r="K408" s="183"/>
      <c r="L408" s="183"/>
      <c r="M408" s="183"/>
      <c r="N408" s="183"/>
      <c r="O408" s="224"/>
      <c r="P408" s="167">
        <f>+IF(DL408=0,0,IF(5*DL408/DL405&lt;2,2,5*DL408/DL395))</f>
        <v>0</v>
      </c>
      <c r="Q408" s="223"/>
      <c r="R408" s="225"/>
      <c r="S408" s="225"/>
      <c r="T408" s="168"/>
      <c r="U408" s="168"/>
      <c r="V408" s="168"/>
      <c r="W408" s="166"/>
      <c r="X408" s="183">
        <f>IF(CL395=0,0,5-CL408*0.3)</f>
        <v>0</v>
      </c>
      <c r="Y408" s="169">
        <f>+IF(CP395="M",CU408,0)</f>
        <v>0</v>
      </c>
      <c r="Z408" s="170"/>
      <c r="AB408" s="223"/>
      <c r="AC408" s="183"/>
      <c r="AD408" s="183"/>
      <c r="AE408" s="183"/>
      <c r="AF408" s="183"/>
      <c r="AG408" s="183"/>
      <c r="AH408" s="183"/>
      <c r="AI408" s="183"/>
      <c r="AJ408" s="183"/>
      <c r="AK408" s="226"/>
      <c r="AL408" s="227"/>
      <c r="AM408" s="223">
        <f>+SUM(AX408:BC408)/BC394</f>
        <v>0</v>
      </c>
      <c r="AN408" s="225"/>
      <c r="AO408" s="225"/>
      <c r="AP408" s="168"/>
      <c r="AQ408" s="168"/>
      <c r="AR408" s="168"/>
      <c r="AS408" s="166"/>
      <c r="AT408" s="183">
        <f>IF(CM395=0,0,5-CM408*0.3)</f>
        <v>0</v>
      </c>
      <c r="AU408" s="169">
        <f>+IF(CQ395="G",CU408,0)</f>
        <v>0</v>
      </c>
      <c r="AV408" s="173"/>
      <c r="AX408" s="228"/>
      <c r="AY408" s="229"/>
      <c r="AZ408" s="229"/>
      <c r="BA408" s="229"/>
      <c r="BB408" s="229"/>
      <c r="BC408" s="230"/>
      <c r="BE408" s="231"/>
      <c r="BF408" s="183"/>
      <c r="BG408" s="183"/>
      <c r="BH408" s="183"/>
      <c r="BI408" s="183"/>
      <c r="BJ408" s="183"/>
      <c r="BK408" s="183"/>
      <c r="BL408" s="183"/>
      <c r="BM408" s="183"/>
      <c r="BN408" s="226"/>
      <c r="BO408" s="227"/>
      <c r="BP408" s="223"/>
      <c r="BQ408" s="225"/>
      <c r="BR408" s="225"/>
      <c r="BS408" s="168"/>
      <c r="BT408" s="168"/>
      <c r="BU408" s="168"/>
      <c r="BV408" s="166"/>
      <c r="BW408" s="183">
        <f>IF(CV395=0,0,5-CV408*0.3)</f>
        <v>0</v>
      </c>
      <c r="BX408" s="169">
        <f>+IF(AY395="G",BC408,0)</f>
        <v>0</v>
      </c>
      <c r="BY408" s="184"/>
      <c r="CA408" s="185">
        <f>+SUM(F408:O408)*F395/P394+P408*P395+Q395*SUM(Q408:W408)/W394+X395*X408+Y395*Y408+Z395*Z408</f>
        <v>0</v>
      </c>
      <c r="CB408" s="232">
        <f t="shared" si="46"/>
        <v>0</v>
      </c>
      <c r="CC408" s="187"/>
      <c r="CD408" s="188">
        <f>+SUM(AB408:AL408)*AB395/AL$2+SUM(AM408:AS408)*AM395/AS$2+AT408*AT395+AU408*AU395+AV408*AV395</f>
        <v>0</v>
      </c>
      <c r="CE408" s="233">
        <f t="shared" si="47"/>
        <v>0</v>
      </c>
      <c r="CF408" s="190"/>
      <c r="CG408" s="191">
        <f>+SUM(BE408:BO408)*BE395/BO$2+SUM(BP408:BV408)*BP395/BV$2+BW408*BW395+BX408*BX395+BY408*BY395</f>
        <v>0</v>
      </c>
      <c r="CH408" s="234">
        <f t="shared" si="48"/>
        <v>0</v>
      </c>
      <c r="CI408" s="190"/>
      <c r="CJ408" s="433">
        <f>+CA408*CA396+CD408*CD396+CG408*CG396</f>
        <v>0</v>
      </c>
      <c r="CL408" s="236"/>
      <c r="CM408" s="237"/>
      <c r="CN408" s="238"/>
      <c r="CP408" s="239"/>
      <c r="CQ408" s="240"/>
      <c r="CR408" s="240"/>
      <c r="CS408" s="240"/>
      <c r="CT408" s="241"/>
      <c r="CU408" s="242">
        <f t="shared" si="57"/>
        <v>0</v>
      </c>
      <c r="CW408" s="243"/>
      <c r="CX408" s="244">
        <f>+IF(DM408=0,0,IF(5*DM408/DM395&lt;2,2,5*DM408/DM395))</f>
        <v>0</v>
      </c>
      <c r="CY408" s="202">
        <f t="shared" si="50"/>
        <v>0</v>
      </c>
      <c r="CZ408" s="245">
        <f>+CW395*CW408+CX395*CX408+CY395*CY408</f>
        <v>0</v>
      </c>
      <c r="DA408" s="204"/>
      <c r="DB408" s="243"/>
      <c r="DC408" s="244">
        <f>+IF(DN408=0,0,IF(5*DN408/DN395&lt;2,2,5*DN408/DN395))</f>
        <v>0</v>
      </c>
      <c r="DD408" s="202">
        <f t="shared" si="51"/>
        <v>0</v>
      </c>
      <c r="DE408" s="246">
        <f>+DB395*DB408+DC395*DC408+DD395*DD408</f>
        <v>0</v>
      </c>
      <c r="DF408" s="190"/>
      <c r="DG408" s="243"/>
      <c r="DH408" s="202">
        <f t="shared" si="49"/>
        <v>0</v>
      </c>
      <c r="DI408" s="202">
        <f t="shared" si="52"/>
        <v>0</v>
      </c>
      <c r="DJ408" s="246">
        <f>+DG395*DG408+DH395*DH408+DI395*DI408</f>
        <v>0</v>
      </c>
      <c r="DK408" s="209"/>
      <c r="DL408" s="247"/>
      <c r="DM408" s="248"/>
      <c r="DN408" s="248"/>
      <c r="DO408" s="249"/>
      <c r="DR408" s="250">
        <f t="shared" si="53"/>
        <v>0</v>
      </c>
      <c r="DS408" s="397"/>
      <c r="DT408" s="397"/>
      <c r="DU408" s="398"/>
      <c r="DV408" s="391"/>
      <c r="DW408" s="253">
        <f t="shared" si="54"/>
        <v>0</v>
      </c>
      <c r="DX408" s="399"/>
      <c r="DY408" s="399"/>
      <c r="DZ408" s="400"/>
      <c r="EA408" s="391"/>
      <c r="EB408" s="401">
        <f t="shared" si="55"/>
        <v>0</v>
      </c>
      <c r="EC408" s="402"/>
      <c r="ED408" s="402"/>
      <c r="EE408" s="403"/>
    </row>
    <row r="409" spans="1:135" x14ac:dyDescent="0.3">
      <c r="A409" s="20">
        <f t="shared" si="56"/>
        <v>70813</v>
      </c>
      <c r="B409" s="21"/>
      <c r="C409" s="21"/>
      <c r="D409" s="21"/>
      <c r="E409" s="458"/>
      <c r="F409" s="223"/>
      <c r="G409" s="183"/>
      <c r="H409" s="183"/>
      <c r="I409" s="183"/>
      <c r="J409" s="183"/>
      <c r="K409" s="183"/>
      <c r="L409" s="183"/>
      <c r="M409" s="183"/>
      <c r="N409" s="183"/>
      <c r="O409" s="224"/>
      <c r="P409" s="167">
        <f>+IF(DL409=0,0,IF(5*DL409/DL406&lt;2,2,5*DL409/DL395))</f>
        <v>0</v>
      </c>
      <c r="Q409" s="223"/>
      <c r="R409" s="225"/>
      <c r="S409" s="225"/>
      <c r="T409" s="168"/>
      <c r="U409" s="168"/>
      <c r="V409" s="168"/>
      <c r="W409" s="166"/>
      <c r="X409" s="183">
        <f>IF(CL395=0,0,5-CL409*0.3)</f>
        <v>0</v>
      </c>
      <c r="Y409" s="169">
        <f>+IF(CP395="M",CU409,0)</f>
        <v>0</v>
      </c>
      <c r="Z409" s="170"/>
      <c r="AB409" s="223"/>
      <c r="AC409" s="183"/>
      <c r="AD409" s="183"/>
      <c r="AE409" s="183"/>
      <c r="AF409" s="183"/>
      <c r="AG409" s="183"/>
      <c r="AH409" s="183"/>
      <c r="AI409" s="183"/>
      <c r="AJ409" s="183"/>
      <c r="AK409" s="226"/>
      <c r="AL409" s="227"/>
      <c r="AM409" s="223">
        <f>+SUM(AX409:BC409)/BC394</f>
        <v>0</v>
      </c>
      <c r="AN409" s="225"/>
      <c r="AO409" s="225"/>
      <c r="AP409" s="168"/>
      <c r="AQ409" s="168"/>
      <c r="AR409" s="168"/>
      <c r="AS409" s="166"/>
      <c r="AT409" s="183">
        <f>IF(CM395=0,0,5-CM409*0.3)</f>
        <v>0</v>
      </c>
      <c r="AU409" s="169">
        <f>+IF(CQ395="G",CU409,0)</f>
        <v>0</v>
      </c>
      <c r="AV409" s="173"/>
      <c r="AX409" s="228"/>
      <c r="AY409" s="229"/>
      <c r="AZ409" s="229"/>
      <c r="BA409" s="229"/>
      <c r="BB409" s="229"/>
      <c r="BC409" s="230"/>
      <c r="BE409" s="231"/>
      <c r="BF409" s="183"/>
      <c r="BG409" s="183"/>
      <c r="BH409" s="183"/>
      <c r="BI409" s="183"/>
      <c r="BJ409" s="183"/>
      <c r="BK409" s="183"/>
      <c r="BL409" s="183"/>
      <c r="BM409" s="183"/>
      <c r="BN409" s="226"/>
      <c r="BO409" s="227"/>
      <c r="BP409" s="223"/>
      <c r="BQ409" s="225"/>
      <c r="BR409" s="225"/>
      <c r="BS409" s="168"/>
      <c r="BT409" s="168"/>
      <c r="BU409" s="168"/>
      <c r="BV409" s="166"/>
      <c r="BW409" s="183">
        <f>IF(CV395=0,0,5-CV409*0.3)</f>
        <v>0</v>
      </c>
      <c r="BX409" s="169">
        <f>+IF(AY395="G",BC409,0)</f>
        <v>0</v>
      </c>
      <c r="BY409" s="184"/>
      <c r="CA409" s="185">
        <f>+SUM(F409:O409)*F395/P394+P409*P395+Q395*SUM(Q409:W409)/W394+X395*X409+Y395*Y409+Z395*Z409</f>
        <v>0</v>
      </c>
      <c r="CB409" s="232">
        <f t="shared" si="46"/>
        <v>0</v>
      </c>
      <c r="CC409" s="187"/>
      <c r="CD409" s="188">
        <f>+SUM(AB409:AL409)*AB395/AL$2+SUM(AM409:AS409)*AM395/AS$2+AT409*AT395+AU409*AU395+AV409*AV395</f>
        <v>0</v>
      </c>
      <c r="CE409" s="233">
        <f t="shared" si="47"/>
        <v>0</v>
      </c>
      <c r="CF409" s="190"/>
      <c r="CG409" s="191">
        <f>+SUM(BE409:BO409)*BE395/BO$2+SUM(BP409:BV409)*BP395/BV$2+BW409*BW395+BX409*BX395+BY409*BY395</f>
        <v>0</v>
      </c>
      <c r="CH409" s="234">
        <f t="shared" si="48"/>
        <v>0</v>
      </c>
      <c r="CI409" s="190"/>
      <c r="CJ409" s="433">
        <f>+CA409*CA396+CD409*CD396+CG409*CG396</f>
        <v>0</v>
      </c>
      <c r="CL409" s="236"/>
      <c r="CM409" s="237"/>
      <c r="CN409" s="238"/>
      <c r="CP409" s="239"/>
      <c r="CQ409" s="240"/>
      <c r="CR409" s="240"/>
      <c r="CS409" s="240"/>
      <c r="CT409" s="241"/>
      <c r="CU409" s="242">
        <f t="shared" si="57"/>
        <v>0</v>
      </c>
      <c r="CW409" s="243"/>
      <c r="CX409" s="244">
        <f>+IF(DM409=0,0,IF(5*DM409/DM395&lt;2,2,5*DM409/DM395))</f>
        <v>0</v>
      </c>
      <c r="CY409" s="202">
        <f t="shared" si="50"/>
        <v>0</v>
      </c>
      <c r="CZ409" s="245">
        <f>+CW395*CW409+CX395*CX409+CY395*CY409</f>
        <v>0</v>
      </c>
      <c r="DA409" s="204"/>
      <c r="DB409" s="243"/>
      <c r="DC409" s="244">
        <f>+IF(DN409=0,0,IF(5*DN409/DN395&lt;2,2,5*DN409/DN395))</f>
        <v>0</v>
      </c>
      <c r="DD409" s="202">
        <f t="shared" si="51"/>
        <v>0</v>
      </c>
      <c r="DE409" s="246">
        <f>+DB395*DB409+DC395*DC409+DD395*DD409</f>
        <v>0</v>
      </c>
      <c r="DF409" s="190"/>
      <c r="DG409" s="243"/>
      <c r="DH409" s="202">
        <f t="shared" si="49"/>
        <v>0</v>
      </c>
      <c r="DI409" s="202">
        <f t="shared" si="52"/>
        <v>0</v>
      </c>
      <c r="DJ409" s="246">
        <f>+DG395*DG409+DH395*DH409+DI395*DI409</f>
        <v>0</v>
      </c>
      <c r="DK409" s="209"/>
      <c r="DL409" s="247"/>
      <c r="DM409" s="248"/>
      <c r="DN409" s="248"/>
      <c r="DO409" s="249"/>
      <c r="DR409" s="250">
        <f t="shared" si="53"/>
        <v>0</v>
      </c>
      <c r="DS409" s="397"/>
      <c r="DT409" s="397"/>
      <c r="DU409" s="398"/>
      <c r="DV409" s="391"/>
      <c r="DW409" s="253">
        <f t="shared" si="54"/>
        <v>0</v>
      </c>
      <c r="DX409" s="399"/>
      <c r="DY409" s="399"/>
      <c r="DZ409" s="400"/>
      <c r="EA409" s="391"/>
      <c r="EB409" s="401">
        <f t="shared" si="55"/>
        <v>0</v>
      </c>
      <c r="EC409" s="402"/>
      <c r="ED409" s="402"/>
      <c r="EE409" s="403"/>
    </row>
    <row r="410" spans="1:135" x14ac:dyDescent="0.3">
      <c r="A410" s="20">
        <f t="shared" si="56"/>
        <v>70814</v>
      </c>
      <c r="B410" s="21"/>
      <c r="C410" s="21"/>
      <c r="D410" s="21"/>
      <c r="E410" s="458"/>
      <c r="F410" s="223"/>
      <c r="G410" s="183"/>
      <c r="H410" s="183"/>
      <c r="I410" s="183"/>
      <c r="J410" s="183"/>
      <c r="K410" s="183"/>
      <c r="L410" s="183"/>
      <c r="M410" s="183"/>
      <c r="N410" s="183"/>
      <c r="O410" s="224"/>
      <c r="P410" s="167">
        <f>+IF(DL410=0,0,IF(5*DL410/DL407&lt;2,2,5*DL410/DL395))</f>
        <v>0</v>
      </c>
      <c r="Q410" s="223"/>
      <c r="R410" s="225"/>
      <c r="S410" s="225"/>
      <c r="T410" s="168"/>
      <c r="U410" s="168"/>
      <c r="V410" s="168"/>
      <c r="W410" s="166"/>
      <c r="X410" s="183">
        <f>IF(CL395=0,0,5-CL410*0.3)</f>
        <v>0</v>
      </c>
      <c r="Y410" s="169">
        <f>+IF(CP395="M",CU410,0)</f>
        <v>0</v>
      </c>
      <c r="Z410" s="170"/>
      <c r="AB410" s="223"/>
      <c r="AC410" s="183"/>
      <c r="AD410" s="183"/>
      <c r="AE410" s="183"/>
      <c r="AF410" s="183"/>
      <c r="AG410" s="183"/>
      <c r="AH410" s="183"/>
      <c r="AI410" s="183"/>
      <c r="AJ410" s="183"/>
      <c r="AK410" s="226"/>
      <c r="AL410" s="227"/>
      <c r="AM410" s="223">
        <f>+SUM(AX410:BC410)/BC394</f>
        <v>0</v>
      </c>
      <c r="AN410" s="225"/>
      <c r="AO410" s="225"/>
      <c r="AP410" s="168"/>
      <c r="AQ410" s="168"/>
      <c r="AR410" s="168"/>
      <c r="AS410" s="166"/>
      <c r="AT410" s="183">
        <f>IF(CM395=0,0,5-CM410*0.3)</f>
        <v>0</v>
      </c>
      <c r="AU410" s="169">
        <f>+IF(CQ395="G",CU410,0)</f>
        <v>0</v>
      </c>
      <c r="AV410" s="173"/>
      <c r="AX410" s="228"/>
      <c r="AY410" s="229"/>
      <c r="AZ410" s="229"/>
      <c r="BA410" s="229"/>
      <c r="BB410" s="229"/>
      <c r="BC410" s="230"/>
      <c r="BE410" s="231"/>
      <c r="BF410" s="183"/>
      <c r="BG410" s="183"/>
      <c r="BH410" s="183"/>
      <c r="BI410" s="183"/>
      <c r="BJ410" s="183"/>
      <c r="BK410" s="183"/>
      <c r="BL410" s="183"/>
      <c r="BM410" s="183"/>
      <c r="BN410" s="226"/>
      <c r="BO410" s="227"/>
      <c r="BP410" s="223"/>
      <c r="BQ410" s="225"/>
      <c r="BR410" s="225"/>
      <c r="BS410" s="168"/>
      <c r="BT410" s="168"/>
      <c r="BU410" s="168"/>
      <c r="BV410" s="166"/>
      <c r="BW410" s="183">
        <f>IF(CV395=0,0,5-CV410*0.3)</f>
        <v>0</v>
      </c>
      <c r="BX410" s="169">
        <f>+IF(AY395="G",BC410,0)</f>
        <v>0</v>
      </c>
      <c r="BY410" s="184"/>
      <c r="CA410" s="185">
        <f>+SUM(F410:O410)*F395/P394+P410*P395+Q395*SUM(Q410:W410)/W394+X395*X410+Y395*Y410+Z395*Z410</f>
        <v>0</v>
      </c>
      <c r="CB410" s="232">
        <f t="shared" si="46"/>
        <v>0</v>
      </c>
      <c r="CC410" s="187"/>
      <c r="CD410" s="188">
        <f>+SUM(AB410:AL410)*AB395/AL$2+SUM(AM410:AS410)*AM395/AS$2+AT410*AT395+AU410*AU395+AV410*AV395</f>
        <v>0</v>
      </c>
      <c r="CE410" s="233">
        <f t="shared" si="47"/>
        <v>0</v>
      </c>
      <c r="CF410" s="190"/>
      <c r="CG410" s="191">
        <f>+SUM(BE410:BO410)*BE395/BO$2+SUM(BP410:BV410)*BP395/BV$2+BW410*BW395+BX410*BX395+BY410*BY395</f>
        <v>0</v>
      </c>
      <c r="CH410" s="234">
        <f t="shared" si="48"/>
        <v>0</v>
      </c>
      <c r="CI410" s="190"/>
      <c r="CJ410" s="433">
        <f>+CA410*CA396+CD410*CD396+CG410*CG396</f>
        <v>0</v>
      </c>
      <c r="CL410" s="236"/>
      <c r="CM410" s="237"/>
      <c r="CN410" s="238"/>
      <c r="CP410" s="239"/>
      <c r="CQ410" s="240"/>
      <c r="CR410" s="240"/>
      <c r="CS410" s="240"/>
      <c r="CT410" s="241"/>
      <c r="CU410" s="242">
        <f t="shared" si="57"/>
        <v>0</v>
      </c>
      <c r="CW410" s="243"/>
      <c r="CX410" s="244">
        <f>+IF(DM410=0,0,IF(5*DM410/DM395&lt;2,2,5*DM410/DM395))</f>
        <v>0</v>
      </c>
      <c r="CY410" s="202">
        <f t="shared" si="50"/>
        <v>0</v>
      </c>
      <c r="CZ410" s="245">
        <f>+CW395*CW410+CX395*CX410+CY395*CY410</f>
        <v>0</v>
      </c>
      <c r="DA410" s="204"/>
      <c r="DB410" s="243"/>
      <c r="DC410" s="244">
        <f>+IF(DN410=0,0,IF(5*DN410/DN395&lt;2,2,5*DN410/DN395))</f>
        <v>0</v>
      </c>
      <c r="DD410" s="202">
        <f t="shared" si="51"/>
        <v>0</v>
      </c>
      <c r="DE410" s="246">
        <f>+DB395*DB410+DC395*DC410+DD395*DD410</f>
        <v>0</v>
      </c>
      <c r="DF410" s="190"/>
      <c r="DG410" s="243"/>
      <c r="DH410" s="202">
        <f t="shared" si="49"/>
        <v>0</v>
      </c>
      <c r="DI410" s="202">
        <f t="shared" si="52"/>
        <v>0</v>
      </c>
      <c r="DJ410" s="246">
        <f>+DG395*DG410+DH395*DH410+DI395*DI410</f>
        <v>0</v>
      </c>
      <c r="DK410" s="209"/>
      <c r="DL410" s="247"/>
      <c r="DM410" s="248"/>
      <c r="DN410" s="248"/>
      <c r="DO410" s="249"/>
      <c r="DR410" s="250">
        <f t="shared" si="53"/>
        <v>0</v>
      </c>
      <c r="DS410" s="397"/>
      <c r="DT410" s="397"/>
      <c r="DU410" s="398"/>
      <c r="DV410" s="391"/>
      <c r="DW410" s="253">
        <f t="shared" si="54"/>
        <v>0</v>
      </c>
      <c r="DX410" s="399"/>
      <c r="DY410" s="399"/>
      <c r="DZ410" s="400"/>
      <c r="EA410" s="391"/>
      <c r="EB410" s="401">
        <f t="shared" si="55"/>
        <v>0</v>
      </c>
      <c r="EC410" s="402"/>
      <c r="ED410" s="402"/>
      <c r="EE410" s="403"/>
    </row>
    <row r="411" spans="1:135" x14ac:dyDescent="0.3">
      <c r="A411" s="20">
        <f t="shared" si="56"/>
        <v>70815</v>
      </c>
      <c r="B411" s="21"/>
      <c r="C411" s="21"/>
      <c r="D411" s="21"/>
      <c r="E411" s="458"/>
      <c r="F411" s="223"/>
      <c r="G411" s="183"/>
      <c r="H411" s="183"/>
      <c r="I411" s="183"/>
      <c r="J411" s="183"/>
      <c r="K411" s="183"/>
      <c r="L411" s="183"/>
      <c r="M411" s="183"/>
      <c r="N411" s="183"/>
      <c r="O411" s="224"/>
      <c r="P411" s="167">
        <f>+IF(DL411=0,0,IF(5*DL411/DL408&lt;2,2,5*DL411/DL395))</f>
        <v>0</v>
      </c>
      <c r="Q411" s="223"/>
      <c r="R411" s="225"/>
      <c r="S411" s="225"/>
      <c r="T411" s="168"/>
      <c r="U411" s="168"/>
      <c r="V411" s="168"/>
      <c r="W411" s="166"/>
      <c r="X411" s="183">
        <f>IF(CL395=0,0,5-CL411*0.3)</f>
        <v>0</v>
      </c>
      <c r="Y411" s="169">
        <f>+IF(CP395="M",CU411,0)</f>
        <v>0</v>
      </c>
      <c r="Z411" s="170"/>
      <c r="AB411" s="223"/>
      <c r="AC411" s="183"/>
      <c r="AD411" s="183"/>
      <c r="AE411" s="183"/>
      <c r="AF411" s="183"/>
      <c r="AG411" s="183"/>
      <c r="AH411" s="183"/>
      <c r="AI411" s="183"/>
      <c r="AJ411" s="183"/>
      <c r="AK411" s="226"/>
      <c r="AL411" s="227"/>
      <c r="AM411" s="223">
        <f>+SUM(AX411:BC411)/BC394</f>
        <v>0</v>
      </c>
      <c r="AN411" s="225"/>
      <c r="AO411" s="225"/>
      <c r="AP411" s="168"/>
      <c r="AQ411" s="168"/>
      <c r="AR411" s="168"/>
      <c r="AS411" s="166"/>
      <c r="AT411" s="183">
        <f>IF(CM395=0,0,5-CM411*0.3)</f>
        <v>0</v>
      </c>
      <c r="AU411" s="169">
        <f>+IF(CQ395="G",CU411,0)</f>
        <v>0</v>
      </c>
      <c r="AV411" s="173"/>
      <c r="AX411" s="228"/>
      <c r="AY411" s="229"/>
      <c r="AZ411" s="229"/>
      <c r="BA411" s="229"/>
      <c r="BB411" s="229"/>
      <c r="BC411" s="230"/>
      <c r="BE411" s="231"/>
      <c r="BF411" s="183"/>
      <c r="BG411" s="183"/>
      <c r="BH411" s="183"/>
      <c r="BI411" s="183"/>
      <c r="BJ411" s="183"/>
      <c r="BK411" s="183"/>
      <c r="BL411" s="183"/>
      <c r="BM411" s="183"/>
      <c r="BN411" s="226"/>
      <c r="BO411" s="227"/>
      <c r="BP411" s="223"/>
      <c r="BQ411" s="225"/>
      <c r="BR411" s="225"/>
      <c r="BS411" s="168"/>
      <c r="BT411" s="168"/>
      <c r="BU411" s="168"/>
      <c r="BV411" s="166"/>
      <c r="BW411" s="183">
        <f>IF(CV395=0,0,5-CV411*0.3)</f>
        <v>0</v>
      </c>
      <c r="BX411" s="169">
        <f>+IF(AY395="G",BC411,0)</f>
        <v>0</v>
      </c>
      <c r="BY411" s="184"/>
      <c r="CA411" s="185">
        <f>+SUM(F411:O411)*F395/P394+P411*P395+Q395*SUM(Q411:W411)/W394+X395*X411+Y395*Y411+Z395*Z411</f>
        <v>0</v>
      </c>
      <c r="CB411" s="232">
        <f t="shared" si="46"/>
        <v>0</v>
      </c>
      <c r="CC411" s="187"/>
      <c r="CD411" s="188">
        <f>+SUM(AB411:AL411)*AB395/AL$2+SUM(AM411:AS411)*AM395/AS$2+AT411*AT395+AU411*AU395+AV411*AV395</f>
        <v>0</v>
      </c>
      <c r="CE411" s="233">
        <f t="shared" si="47"/>
        <v>0</v>
      </c>
      <c r="CF411" s="190"/>
      <c r="CG411" s="191">
        <f>+SUM(BE411:BO411)*BE395/BO$2+SUM(BP411:BV411)*BP395/BV$2+BW411*BW395+BX411*BX395+BY411*BY395</f>
        <v>0</v>
      </c>
      <c r="CH411" s="234">
        <f t="shared" si="48"/>
        <v>0</v>
      </c>
      <c r="CI411" s="190"/>
      <c r="CJ411" s="433">
        <f>+CA411*CA396+CD411*CD396+CG411*CG396</f>
        <v>0</v>
      </c>
      <c r="CL411" s="236"/>
      <c r="CM411" s="237"/>
      <c r="CN411" s="238"/>
      <c r="CP411" s="434"/>
      <c r="CQ411" s="435"/>
      <c r="CR411" s="435"/>
      <c r="CS411" s="435"/>
      <c r="CT411" s="436"/>
      <c r="CU411" s="242">
        <f t="shared" si="57"/>
        <v>0</v>
      </c>
      <c r="CW411" s="243"/>
      <c r="CX411" s="244">
        <f>+IF(DM411=0,0,IF(5*DM411/DM395&lt;2,2,5*DM411/DM395))</f>
        <v>0</v>
      </c>
      <c r="CY411" s="202">
        <f t="shared" si="50"/>
        <v>0</v>
      </c>
      <c r="CZ411" s="245">
        <f>+CW395*CW411+CX395*CX411+CY395*CY411</f>
        <v>0</v>
      </c>
      <c r="DA411" s="204"/>
      <c r="DB411" s="243"/>
      <c r="DC411" s="244">
        <f>+IF(DN411=0,0,IF(5*DN411/DN395&lt;2,2,5*DN411/DN395))</f>
        <v>0</v>
      </c>
      <c r="DD411" s="202">
        <f t="shared" si="51"/>
        <v>0</v>
      </c>
      <c r="DE411" s="246">
        <f>+DB395*DB411+DC395*DC411+DD395*DD411</f>
        <v>0</v>
      </c>
      <c r="DF411" s="190"/>
      <c r="DG411" s="243"/>
      <c r="DH411" s="202">
        <f t="shared" si="49"/>
        <v>0</v>
      </c>
      <c r="DI411" s="202">
        <f t="shared" si="52"/>
        <v>0</v>
      </c>
      <c r="DJ411" s="246">
        <f>+DG395*DG411+DH395*DH411+DI395*DI411</f>
        <v>0</v>
      </c>
      <c r="DK411" s="209"/>
      <c r="DL411" s="247"/>
      <c r="DM411" s="248"/>
      <c r="DN411" s="248"/>
      <c r="DO411" s="249"/>
      <c r="DR411" s="250">
        <f t="shared" si="53"/>
        <v>0</v>
      </c>
      <c r="DS411" s="397"/>
      <c r="DT411" s="397"/>
      <c r="DU411" s="398"/>
      <c r="DV411" s="391"/>
      <c r="DW411" s="253">
        <f t="shared" si="54"/>
        <v>0</v>
      </c>
      <c r="DX411" s="399"/>
      <c r="DY411" s="399"/>
      <c r="DZ411" s="400"/>
      <c r="EA411" s="391"/>
      <c r="EB411" s="401">
        <f t="shared" si="55"/>
        <v>0</v>
      </c>
      <c r="EC411" s="402"/>
      <c r="ED411" s="402"/>
      <c r="EE411" s="403"/>
    </row>
    <row r="412" spans="1:135" x14ac:dyDescent="0.3">
      <c r="A412" s="20">
        <f t="shared" si="56"/>
        <v>70816</v>
      </c>
      <c r="B412" s="21"/>
      <c r="C412" s="21"/>
      <c r="D412" s="21"/>
      <c r="E412" s="458"/>
      <c r="F412" s="223"/>
      <c r="G412" s="183"/>
      <c r="H412" s="183"/>
      <c r="I412" s="183"/>
      <c r="J412" s="183"/>
      <c r="K412" s="183"/>
      <c r="L412" s="183"/>
      <c r="M412" s="183"/>
      <c r="N412" s="183"/>
      <c r="O412" s="224"/>
      <c r="P412" s="167">
        <f>+IF(DL412=0,0,IF(5*DL412/DL409&lt;2,2,5*DL412/DL395))</f>
        <v>0</v>
      </c>
      <c r="Q412" s="223"/>
      <c r="R412" s="225"/>
      <c r="S412" s="225"/>
      <c r="T412" s="168"/>
      <c r="U412" s="168"/>
      <c r="V412" s="168"/>
      <c r="W412" s="166"/>
      <c r="X412" s="183">
        <f>IF(CL395=0,0,5-CL412*0.3)</f>
        <v>0</v>
      </c>
      <c r="Y412" s="169">
        <f>+IF(CP395="M",CU412,0)</f>
        <v>0</v>
      </c>
      <c r="Z412" s="170"/>
      <c r="AB412" s="223"/>
      <c r="AC412" s="183"/>
      <c r="AD412" s="183"/>
      <c r="AE412" s="183"/>
      <c r="AF412" s="183"/>
      <c r="AG412" s="183"/>
      <c r="AH412" s="183"/>
      <c r="AI412" s="183"/>
      <c r="AJ412" s="183"/>
      <c r="AK412" s="226"/>
      <c r="AL412" s="227"/>
      <c r="AM412" s="223">
        <f>+SUM(AX412:BC412)/BC394</f>
        <v>0</v>
      </c>
      <c r="AN412" s="225"/>
      <c r="AO412" s="225"/>
      <c r="AP412" s="168"/>
      <c r="AQ412" s="168"/>
      <c r="AR412" s="168"/>
      <c r="AS412" s="166"/>
      <c r="AT412" s="183">
        <f>IF(CM395=0,0,5-CM412*0.3)</f>
        <v>0</v>
      </c>
      <c r="AU412" s="169">
        <f>+IF(CQ395="G",CU412,0)</f>
        <v>0</v>
      </c>
      <c r="AV412" s="173"/>
      <c r="AX412" s="228"/>
      <c r="AY412" s="229"/>
      <c r="AZ412" s="229"/>
      <c r="BA412" s="229"/>
      <c r="BB412" s="229"/>
      <c r="BC412" s="230"/>
      <c r="BE412" s="231"/>
      <c r="BF412" s="183"/>
      <c r="BG412" s="183"/>
      <c r="BH412" s="183"/>
      <c r="BI412" s="183"/>
      <c r="BJ412" s="183"/>
      <c r="BK412" s="183"/>
      <c r="BL412" s="183"/>
      <c r="BM412" s="183"/>
      <c r="BN412" s="226"/>
      <c r="BO412" s="227"/>
      <c r="BP412" s="223"/>
      <c r="BQ412" s="225"/>
      <c r="BR412" s="225"/>
      <c r="BS412" s="168"/>
      <c r="BT412" s="168"/>
      <c r="BU412" s="168"/>
      <c r="BV412" s="166"/>
      <c r="BW412" s="183">
        <f>IF(CV395=0,0,5-CV412*0.3)</f>
        <v>0</v>
      </c>
      <c r="BX412" s="169">
        <f>+IF(AY395="G",BC412,0)</f>
        <v>0</v>
      </c>
      <c r="BY412" s="184"/>
      <c r="CA412" s="185">
        <f>+SUM(F412:O412)*F395/P394+P412*P395+Q395*SUM(Q412:W412)/W394+X395*X412+Y395*Y412+Z395*Z412</f>
        <v>0</v>
      </c>
      <c r="CB412" s="232">
        <f t="shared" si="46"/>
        <v>0</v>
      </c>
      <c r="CC412" s="187"/>
      <c r="CD412" s="188">
        <f>+SUM(AB412:AL412)*AB395/AL$2+SUM(AM412:AS412)*AM395/AS$2+AT412*AT395+AU412*AU395+AV412*AV395</f>
        <v>0</v>
      </c>
      <c r="CE412" s="233">
        <f t="shared" si="47"/>
        <v>0</v>
      </c>
      <c r="CF412" s="190"/>
      <c r="CG412" s="191">
        <f>+SUM(BE412:BO412)*BE395/BO$2+SUM(BP412:BV412)*BP395/BV$2+BW412*BW395+BX412*BX395+BY412*BY395</f>
        <v>0</v>
      </c>
      <c r="CH412" s="234">
        <f t="shared" si="48"/>
        <v>0</v>
      </c>
      <c r="CI412" s="190"/>
      <c r="CJ412" s="433">
        <f>+CA412*CA396+CD412*CD396+CG412*CG396</f>
        <v>0</v>
      </c>
      <c r="CL412" s="236"/>
      <c r="CM412" s="237"/>
      <c r="CN412" s="238"/>
      <c r="CP412" s="239"/>
      <c r="CQ412" s="240"/>
      <c r="CR412" s="240"/>
      <c r="CS412" s="240"/>
      <c r="CT412" s="241"/>
      <c r="CU412" s="242">
        <f t="shared" si="57"/>
        <v>0</v>
      </c>
      <c r="CW412" s="243"/>
      <c r="CX412" s="244">
        <f>+IF(DM412=0,0,IF(5*DM412/DM395&lt;2,2,5*DM412/DM395))</f>
        <v>0</v>
      </c>
      <c r="CY412" s="202">
        <f t="shared" si="50"/>
        <v>0</v>
      </c>
      <c r="CZ412" s="245">
        <f>+CW395*CW412+CX395*CX412+CY395*CY412</f>
        <v>0</v>
      </c>
      <c r="DA412" s="204"/>
      <c r="DB412" s="243"/>
      <c r="DC412" s="244">
        <f>+IF(DN412=0,0,IF(5*DN412/DN395&lt;2,2,5*DN412/DN395))</f>
        <v>0</v>
      </c>
      <c r="DD412" s="202">
        <f t="shared" si="51"/>
        <v>0</v>
      </c>
      <c r="DE412" s="246">
        <f>+DB395*DB412+DC395*DC412+DD395*DD412</f>
        <v>0</v>
      </c>
      <c r="DF412" s="190"/>
      <c r="DG412" s="243"/>
      <c r="DH412" s="202">
        <f t="shared" si="49"/>
        <v>0</v>
      </c>
      <c r="DI412" s="202">
        <f t="shared" si="52"/>
        <v>0</v>
      </c>
      <c r="DJ412" s="246">
        <f>+DG395*DG412+DH395*DH412+DI395*DI412</f>
        <v>0</v>
      </c>
      <c r="DK412" s="209"/>
      <c r="DL412" s="247"/>
      <c r="DM412" s="248"/>
      <c r="DN412" s="248"/>
      <c r="DO412" s="249"/>
      <c r="DR412" s="250">
        <f t="shared" si="53"/>
        <v>0</v>
      </c>
      <c r="DS412" s="397"/>
      <c r="DT412" s="397"/>
      <c r="DU412" s="398"/>
      <c r="DV412" s="391"/>
      <c r="DW412" s="253">
        <f t="shared" si="54"/>
        <v>0</v>
      </c>
      <c r="DX412" s="399"/>
      <c r="DY412" s="399"/>
      <c r="DZ412" s="400"/>
      <c r="EA412" s="391"/>
      <c r="EB412" s="401">
        <f t="shared" si="55"/>
        <v>0</v>
      </c>
      <c r="EC412" s="402"/>
      <c r="ED412" s="402"/>
      <c r="EE412" s="403"/>
    </row>
    <row r="413" spans="1:135" x14ac:dyDescent="0.3">
      <c r="A413" s="20">
        <f t="shared" si="56"/>
        <v>70817</v>
      </c>
      <c r="B413" s="21"/>
      <c r="C413" s="21"/>
      <c r="D413" s="21"/>
      <c r="E413" s="458"/>
      <c r="F413" s="223"/>
      <c r="G413" s="183"/>
      <c r="H413" s="183"/>
      <c r="I413" s="183"/>
      <c r="J413" s="183"/>
      <c r="K413" s="183"/>
      <c r="L413" s="183"/>
      <c r="M413" s="183"/>
      <c r="N413" s="183"/>
      <c r="O413" s="224"/>
      <c r="P413" s="167">
        <f>+IF(DL413=0,0,IF(5*DL413/DL410&lt;2,2,5*DL413/DL395))</f>
        <v>0</v>
      </c>
      <c r="Q413" s="223"/>
      <c r="R413" s="225"/>
      <c r="S413" s="225"/>
      <c r="T413" s="168"/>
      <c r="U413" s="168"/>
      <c r="V413" s="168"/>
      <c r="W413" s="166"/>
      <c r="X413" s="183">
        <f>IF(CL395=0,0,5-CL413*0.3)</f>
        <v>0</v>
      </c>
      <c r="Y413" s="169">
        <f>+IF(CP395="M",CU413,0)</f>
        <v>0</v>
      </c>
      <c r="Z413" s="170"/>
      <c r="AB413" s="223"/>
      <c r="AC413" s="183"/>
      <c r="AD413" s="183"/>
      <c r="AE413" s="183"/>
      <c r="AF413" s="183"/>
      <c r="AG413" s="183"/>
      <c r="AH413" s="183"/>
      <c r="AI413" s="183"/>
      <c r="AJ413" s="183"/>
      <c r="AK413" s="226"/>
      <c r="AL413" s="227"/>
      <c r="AM413" s="223">
        <f>+SUM(AX413:BC413)/BC394</f>
        <v>0</v>
      </c>
      <c r="AN413" s="225"/>
      <c r="AO413" s="225"/>
      <c r="AP413" s="168"/>
      <c r="AQ413" s="168"/>
      <c r="AR413" s="168"/>
      <c r="AS413" s="166"/>
      <c r="AT413" s="183">
        <f>IF(CM395=0,0,5-CM413*0.3)</f>
        <v>0</v>
      </c>
      <c r="AU413" s="169">
        <f>+IF(CQ395="G",CU413,0)</f>
        <v>0</v>
      </c>
      <c r="AV413" s="173"/>
      <c r="AX413" s="228"/>
      <c r="AY413" s="229"/>
      <c r="AZ413" s="229"/>
      <c r="BA413" s="229"/>
      <c r="BB413" s="229"/>
      <c r="BC413" s="230"/>
      <c r="BE413" s="231"/>
      <c r="BF413" s="183"/>
      <c r="BG413" s="183"/>
      <c r="BH413" s="183"/>
      <c r="BI413" s="183"/>
      <c r="BJ413" s="183"/>
      <c r="BK413" s="183"/>
      <c r="BL413" s="183"/>
      <c r="BM413" s="183"/>
      <c r="BN413" s="226"/>
      <c r="BO413" s="227"/>
      <c r="BP413" s="223"/>
      <c r="BQ413" s="225"/>
      <c r="BR413" s="225"/>
      <c r="BS413" s="168"/>
      <c r="BT413" s="168"/>
      <c r="BU413" s="168"/>
      <c r="BV413" s="166"/>
      <c r="BW413" s="183">
        <f>IF(CV395=0,0,5-CV413*0.3)</f>
        <v>0</v>
      </c>
      <c r="BX413" s="169">
        <f>+IF(AY395="G",BC413,0)</f>
        <v>0</v>
      </c>
      <c r="BY413" s="184"/>
      <c r="CA413" s="185">
        <f>+SUM(F413:O413)*F395/P394+P413*P395+Q395*SUM(Q413:W413)/W394+X395*X413+Y395*Y413+Z395*Z413</f>
        <v>0</v>
      </c>
      <c r="CB413" s="232">
        <f t="shared" si="46"/>
        <v>0</v>
      </c>
      <c r="CC413" s="187"/>
      <c r="CD413" s="188">
        <f>+SUM(AB413:AL413)*AB395/AL$2+SUM(AM413:AS413)*AM395/AS$2+AT413*AT395+AU413*AU395+AV413*AV395</f>
        <v>0</v>
      </c>
      <c r="CE413" s="233">
        <f t="shared" si="47"/>
        <v>0</v>
      </c>
      <c r="CF413" s="190"/>
      <c r="CG413" s="191">
        <f>+SUM(BE413:BO413)*BE395/BO$2+SUM(BP413:BV413)*BP395/BV$2+BW413*BW395+BX413*BX395+BY413*BY395</f>
        <v>0</v>
      </c>
      <c r="CH413" s="234">
        <f t="shared" si="48"/>
        <v>0</v>
      </c>
      <c r="CI413" s="190"/>
      <c r="CJ413" s="433">
        <f>+CA413*CA396+CD413*CD396+CG413*CG396</f>
        <v>0</v>
      </c>
      <c r="CL413" s="236"/>
      <c r="CM413" s="237"/>
      <c r="CN413" s="238"/>
      <c r="CP413" s="239"/>
      <c r="CQ413" s="240"/>
      <c r="CR413" s="240"/>
      <c r="CS413" s="240"/>
      <c r="CT413" s="241"/>
      <c r="CU413" s="242">
        <f t="shared" si="57"/>
        <v>0</v>
      </c>
      <c r="CW413" s="243"/>
      <c r="CX413" s="244">
        <f>+IF(DM413=0,0,IF(5*DM413/DM395&lt;2,2,5*DM413/DM395))</f>
        <v>0</v>
      </c>
      <c r="CY413" s="202">
        <f t="shared" si="50"/>
        <v>0</v>
      </c>
      <c r="CZ413" s="245">
        <f>+CW395*CW413+CX395*CX413+CY395*CY413</f>
        <v>0</v>
      </c>
      <c r="DA413" s="204"/>
      <c r="DB413" s="243"/>
      <c r="DC413" s="244">
        <f>+IF(DN413=0,0,IF(5*DN413/DN395&lt;2,2,5*DN413/DN395))</f>
        <v>0</v>
      </c>
      <c r="DD413" s="202">
        <f t="shared" si="51"/>
        <v>0</v>
      </c>
      <c r="DE413" s="246">
        <f>+DB395*DB413+DC395*DC413+DD395*DD413</f>
        <v>0</v>
      </c>
      <c r="DF413" s="190"/>
      <c r="DG413" s="243"/>
      <c r="DH413" s="202">
        <f t="shared" si="49"/>
        <v>0</v>
      </c>
      <c r="DI413" s="202">
        <f t="shared" si="52"/>
        <v>0</v>
      </c>
      <c r="DJ413" s="246">
        <f>+DG395*DG413+DH395*DH413+DI395*DI413</f>
        <v>0</v>
      </c>
      <c r="DK413" s="209"/>
      <c r="DL413" s="247"/>
      <c r="DM413" s="248"/>
      <c r="DN413" s="248"/>
      <c r="DO413" s="249"/>
      <c r="DR413" s="250">
        <f t="shared" si="53"/>
        <v>0</v>
      </c>
      <c r="DS413" s="397"/>
      <c r="DT413" s="397"/>
      <c r="DU413" s="398"/>
      <c r="DV413" s="391"/>
      <c r="DW413" s="253">
        <f t="shared" si="54"/>
        <v>0</v>
      </c>
      <c r="DX413" s="399"/>
      <c r="DY413" s="399"/>
      <c r="DZ413" s="400"/>
      <c r="EA413" s="391"/>
      <c r="EB413" s="401">
        <f t="shared" si="55"/>
        <v>0</v>
      </c>
      <c r="EC413" s="402"/>
      <c r="ED413" s="402"/>
      <c r="EE413" s="403"/>
    </row>
    <row r="414" spans="1:135" x14ac:dyDescent="0.3">
      <c r="A414" s="20">
        <f t="shared" si="56"/>
        <v>70818</v>
      </c>
      <c r="B414" s="21"/>
      <c r="C414" s="21"/>
      <c r="D414" s="21"/>
      <c r="E414" s="458"/>
      <c r="F414" s="223"/>
      <c r="G414" s="183"/>
      <c r="H414" s="183"/>
      <c r="I414" s="183"/>
      <c r="J414" s="183"/>
      <c r="K414" s="183"/>
      <c r="L414" s="183"/>
      <c r="M414" s="183"/>
      <c r="N414" s="183"/>
      <c r="O414" s="224"/>
      <c r="P414" s="167">
        <f>+IF(DL414=0,0,IF(5*DL414/DL411&lt;2,2,5*DL414/DL395))</f>
        <v>0</v>
      </c>
      <c r="Q414" s="223"/>
      <c r="R414" s="225"/>
      <c r="S414" s="225"/>
      <c r="T414" s="168"/>
      <c r="U414" s="168"/>
      <c r="V414" s="168"/>
      <c r="W414" s="166"/>
      <c r="X414" s="183">
        <f>IF(CL395=0,0,5-CL414*0.3)</f>
        <v>0</v>
      </c>
      <c r="Y414" s="169">
        <f>+IF(CP395="M",CU414,0)</f>
        <v>0</v>
      </c>
      <c r="Z414" s="170"/>
      <c r="AB414" s="223"/>
      <c r="AC414" s="183"/>
      <c r="AD414" s="183"/>
      <c r="AE414" s="183"/>
      <c r="AF414" s="183"/>
      <c r="AG414" s="183"/>
      <c r="AH414" s="183"/>
      <c r="AI414" s="183"/>
      <c r="AJ414" s="183"/>
      <c r="AK414" s="226"/>
      <c r="AL414" s="227"/>
      <c r="AM414" s="223">
        <f>+SUM(AX414:BC414)/BC394</f>
        <v>0</v>
      </c>
      <c r="AN414" s="225"/>
      <c r="AO414" s="225"/>
      <c r="AP414" s="168"/>
      <c r="AQ414" s="168"/>
      <c r="AR414" s="168"/>
      <c r="AS414" s="166"/>
      <c r="AT414" s="183">
        <f>IF(CM395=0,0,5-CM414*0.3)</f>
        <v>0</v>
      </c>
      <c r="AU414" s="169">
        <f>+IF(CQ395="G",CU414,0)</f>
        <v>0</v>
      </c>
      <c r="AV414" s="173"/>
      <c r="AX414" s="228"/>
      <c r="AY414" s="229"/>
      <c r="AZ414" s="229"/>
      <c r="BA414" s="229"/>
      <c r="BB414" s="229"/>
      <c r="BC414" s="230"/>
      <c r="BE414" s="231"/>
      <c r="BF414" s="183"/>
      <c r="BG414" s="183"/>
      <c r="BH414" s="183"/>
      <c r="BI414" s="183"/>
      <c r="BJ414" s="183"/>
      <c r="BK414" s="183"/>
      <c r="BL414" s="183"/>
      <c r="BM414" s="183"/>
      <c r="BN414" s="226"/>
      <c r="BO414" s="227"/>
      <c r="BP414" s="223"/>
      <c r="BQ414" s="225"/>
      <c r="BR414" s="225"/>
      <c r="BS414" s="168"/>
      <c r="BT414" s="168"/>
      <c r="BU414" s="168"/>
      <c r="BV414" s="166"/>
      <c r="BW414" s="183">
        <f>IF(CV395=0,0,5-CV414*0.3)</f>
        <v>0</v>
      </c>
      <c r="BX414" s="169">
        <f>+IF(AY395="G",BC414,0)</f>
        <v>0</v>
      </c>
      <c r="BY414" s="184"/>
      <c r="CA414" s="185">
        <f>+SUM(F414:O414)*F395/P394+P414*P395+Q395*SUM(Q414:W414)/W394+X395*X414+Y395*Y414+Z395*Z414</f>
        <v>0</v>
      </c>
      <c r="CB414" s="232">
        <f t="shared" si="46"/>
        <v>0</v>
      </c>
      <c r="CC414" s="187"/>
      <c r="CD414" s="188">
        <f>+SUM(AB414:AL414)*AB395/AL$2+SUM(AM414:AS414)*AM395/AS$2+AT414*AT395+AU414*AU395+AV414*AV395</f>
        <v>0</v>
      </c>
      <c r="CE414" s="233">
        <f t="shared" si="47"/>
        <v>0</v>
      </c>
      <c r="CF414" s="190"/>
      <c r="CG414" s="191">
        <f>+SUM(BE414:BO414)*BE395/BO$2+SUM(BP414:BV414)*BP395/BV$2+BW414*BW395+BX414*BX395+BY414*BY395</f>
        <v>0</v>
      </c>
      <c r="CH414" s="234">
        <f t="shared" si="48"/>
        <v>0</v>
      </c>
      <c r="CI414" s="190"/>
      <c r="CJ414" s="433">
        <f>+CA414*CA396+CD414*CD396+CG414*CG396</f>
        <v>0</v>
      </c>
      <c r="CL414" s="236"/>
      <c r="CM414" s="237"/>
      <c r="CN414" s="238"/>
      <c r="CP414" s="239"/>
      <c r="CQ414" s="240"/>
      <c r="CR414" s="240"/>
      <c r="CS414" s="240"/>
      <c r="CT414" s="241"/>
      <c r="CU414" s="242">
        <f t="shared" si="57"/>
        <v>0</v>
      </c>
      <c r="CW414" s="243"/>
      <c r="CX414" s="244">
        <f>+IF(DM414=0,0,IF(5*DM414/DM395&lt;2,2,5*DM414/DM395))</f>
        <v>0</v>
      </c>
      <c r="CY414" s="202">
        <f t="shared" si="50"/>
        <v>0</v>
      </c>
      <c r="CZ414" s="245">
        <f>+CW395*CW414+CX395*CX414+CY395*CY414</f>
        <v>0</v>
      </c>
      <c r="DA414" s="204"/>
      <c r="DB414" s="243"/>
      <c r="DC414" s="244">
        <f>+IF(DN414=0,0,IF(5*DN414/DN395&lt;2,2,5*DN414/DN395))</f>
        <v>0</v>
      </c>
      <c r="DD414" s="202">
        <f t="shared" si="51"/>
        <v>0</v>
      </c>
      <c r="DE414" s="246">
        <f>+DB395*DB414+DC395*DC414+DD395*DD414</f>
        <v>0</v>
      </c>
      <c r="DF414" s="190"/>
      <c r="DG414" s="243"/>
      <c r="DH414" s="202">
        <f t="shared" si="49"/>
        <v>0</v>
      </c>
      <c r="DI414" s="202">
        <f t="shared" si="52"/>
        <v>0</v>
      </c>
      <c r="DJ414" s="246">
        <f>+DG395*DG414+DH395*DH414+DI395*DI414</f>
        <v>0</v>
      </c>
      <c r="DK414" s="209"/>
      <c r="DL414" s="247"/>
      <c r="DM414" s="248"/>
      <c r="DN414" s="248"/>
      <c r="DO414" s="249"/>
      <c r="DR414" s="250">
        <f t="shared" si="53"/>
        <v>0</v>
      </c>
      <c r="DS414" s="397"/>
      <c r="DT414" s="397"/>
      <c r="DU414" s="398"/>
      <c r="DV414" s="391"/>
      <c r="DW414" s="253">
        <f t="shared" si="54"/>
        <v>0</v>
      </c>
      <c r="DX414" s="399"/>
      <c r="DY414" s="399"/>
      <c r="DZ414" s="400"/>
      <c r="EA414" s="391"/>
      <c r="EB414" s="401">
        <f t="shared" si="55"/>
        <v>0</v>
      </c>
      <c r="EC414" s="402"/>
      <c r="ED414" s="402"/>
      <c r="EE414" s="403"/>
    </row>
    <row r="415" spans="1:135" x14ac:dyDescent="0.3">
      <c r="A415" s="20">
        <f t="shared" si="56"/>
        <v>70819</v>
      </c>
      <c r="B415" s="21"/>
      <c r="C415" s="21"/>
      <c r="D415" s="21"/>
      <c r="E415" s="458"/>
      <c r="F415" s="223"/>
      <c r="G415" s="183"/>
      <c r="H415" s="183"/>
      <c r="I415" s="183"/>
      <c r="J415" s="183"/>
      <c r="K415" s="183"/>
      <c r="L415" s="183"/>
      <c r="M415" s="183"/>
      <c r="N415" s="183"/>
      <c r="O415" s="224"/>
      <c r="P415" s="167">
        <f>+IF(DL415=0,0,IF(5*DL415/DL412&lt;2,2,5*DL415/DL395))</f>
        <v>0</v>
      </c>
      <c r="Q415" s="223"/>
      <c r="R415" s="225"/>
      <c r="S415" s="225"/>
      <c r="T415" s="168"/>
      <c r="U415" s="168"/>
      <c r="V415" s="168"/>
      <c r="W415" s="166"/>
      <c r="X415" s="183">
        <f>IF(CL395=0,0,5-CL415*0.3)</f>
        <v>0</v>
      </c>
      <c r="Y415" s="169">
        <f>+IF(CP395="M",CU415,0)</f>
        <v>0</v>
      </c>
      <c r="Z415" s="170"/>
      <c r="AB415" s="223"/>
      <c r="AC415" s="183"/>
      <c r="AD415" s="183"/>
      <c r="AE415" s="183"/>
      <c r="AF415" s="183"/>
      <c r="AG415" s="183"/>
      <c r="AH415" s="183"/>
      <c r="AI415" s="183"/>
      <c r="AJ415" s="183"/>
      <c r="AK415" s="226"/>
      <c r="AL415" s="227"/>
      <c r="AM415" s="223">
        <f>+SUM(AX415:BC415)/BC394</f>
        <v>0</v>
      </c>
      <c r="AN415" s="225"/>
      <c r="AO415" s="225"/>
      <c r="AP415" s="168"/>
      <c r="AQ415" s="168"/>
      <c r="AR415" s="168"/>
      <c r="AS415" s="166"/>
      <c r="AT415" s="183">
        <f>IF(CM395=0,0,5-CM415*0.3)</f>
        <v>0</v>
      </c>
      <c r="AU415" s="169">
        <f>+IF(CQ395="G",CU415,0)</f>
        <v>0</v>
      </c>
      <c r="AV415" s="173"/>
      <c r="AX415" s="228"/>
      <c r="AY415" s="229"/>
      <c r="AZ415" s="229"/>
      <c r="BA415" s="229"/>
      <c r="BB415" s="229"/>
      <c r="BC415" s="230"/>
      <c r="BE415" s="231"/>
      <c r="BF415" s="183"/>
      <c r="BG415" s="183"/>
      <c r="BH415" s="183"/>
      <c r="BI415" s="183"/>
      <c r="BJ415" s="183"/>
      <c r="BK415" s="183"/>
      <c r="BL415" s="183"/>
      <c r="BM415" s="183"/>
      <c r="BN415" s="226"/>
      <c r="BO415" s="227"/>
      <c r="BP415" s="223"/>
      <c r="BQ415" s="225"/>
      <c r="BR415" s="225"/>
      <c r="BS415" s="168"/>
      <c r="BT415" s="168"/>
      <c r="BU415" s="168"/>
      <c r="BV415" s="166"/>
      <c r="BW415" s="183">
        <f>IF(CV395=0,0,5-CV415*0.3)</f>
        <v>0</v>
      </c>
      <c r="BX415" s="169">
        <f>+IF(AY395="G",BC415,0)</f>
        <v>0</v>
      </c>
      <c r="BY415" s="184"/>
      <c r="CA415" s="185">
        <f>+SUM(F415:O415)*F395/P394+P415*P395+Q395*SUM(Q415:W415)/W394+X395*X415+Y395*Y415+Z395*Z415</f>
        <v>0</v>
      </c>
      <c r="CB415" s="232">
        <f t="shared" si="46"/>
        <v>0</v>
      </c>
      <c r="CC415" s="187"/>
      <c r="CD415" s="188">
        <f>+SUM(AB415:AL415)*AB395/AL$2+SUM(AM415:AS415)*AM395/AS$2+AT415*AT395+AU415*AU395+AV415*AV395</f>
        <v>0</v>
      </c>
      <c r="CE415" s="233">
        <f t="shared" si="47"/>
        <v>0</v>
      </c>
      <c r="CF415" s="190"/>
      <c r="CG415" s="191">
        <f>+SUM(BE415:BO415)*BE395/BO$2+SUM(BP415:BV415)*BP395/BV$2+BW415*BW395+BX415*BX395+BY415*BY395</f>
        <v>0</v>
      </c>
      <c r="CH415" s="234">
        <f t="shared" si="48"/>
        <v>0</v>
      </c>
      <c r="CI415" s="190"/>
      <c r="CJ415" s="433">
        <f>+CA415*CA396+CD415*CD396+CG415*CG396</f>
        <v>0</v>
      </c>
      <c r="CL415" s="236"/>
      <c r="CM415" s="237"/>
      <c r="CN415" s="238"/>
      <c r="CP415" s="434"/>
      <c r="CQ415" s="435"/>
      <c r="CR415" s="435"/>
      <c r="CS415" s="435"/>
      <c r="CT415" s="436"/>
      <c r="CU415" s="242">
        <f t="shared" si="57"/>
        <v>0</v>
      </c>
      <c r="CW415" s="243"/>
      <c r="CX415" s="244">
        <f>+IF(DM415=0,0,IF(5*DM415/DM395&lt;2,2,5*DM415/DM395))</f>
        <v>0</v>
      </c>
      <c r="CY415" s="202">
        <f t="shared" si="50"/>
        <v>0</v>
      </c>
      <c r="CZ415" s="245">
        <f>+CW395*CW415+CX395*CX415+CY395*CY415</f>
        <v>0</v>
      </c>
      <c r="DA415" s="204"/>
      <c r="DB415" s="243"/>
      <c r="DC415" s="244">
        <f>+IF(DN415=0,0,IF(5*DN415/DN395&lt;2,2,5*DN415/DN395))</f>
        <v>0</v>
      </c>
      <c r="DD415" s="202">
        <f t="shared" si="51"/>
        <v>0</v>
      </c>
      <c r="DE415" s="246">
        <f>+DB395*DB415+DC395*DC415+DD395*DD415</f>
        <v>0</v>
      </c>
      <c r="DF415" s="190"/>
      <c r="DG415" s="243"/>
      <c r="DH415" s="202">
        <f t="shared" si="49"/>
        <v>0</v>
      </c>
      <c r="DI415" s="202">
        <f t="shared" si="52"/>
        <v>0</v>
      </c>
      <c r="DJ415" s="246">
        <f>+DG395*DG415+DH395*DH415+DI395*DI415</f>
        <v>0</v>
      </c>
      <c r="DK415" s="209"/>
      <c r="DL415" s="247"/>
      <c r="DM415" s="248"/>
      <c r="DN415" s="248"/>
      <c r="DO415" s="249"/>
      <c r="DR415" s="250">
        <f t="shared" si="53"/>
        <v>0</v>
      </c>
      <c r="DS415" s="397"/>
      <c r="DT415" s="397"/>
      <c r="DU415" s="398"/>
      <c r="DV415" s="391"/>
      <c r="DW415" s="253">
        <f t="shared" si="54"/>
        <v>0</v>
      </c>
      <c r="DX415" s="399"/>
      <c r="DY415" s="399"/>
      <c r="DZ415" s="400"/>
      <c r="EA415" s="391"/>
      <c r="EB415" s="401">
        <f t="shared" si="55"/>
        <v>0</v>
      </c>
      <c r="EC415" s="402"/>
      <c r="ED415" s="402"/>
      <c r="EE415" s="403"/>
    </row>
    <row r="416" spans="1:135" x14ac:dyDescent="0.3">
      <c r="A416" s="20">
        <f t="shared" si="56"/>
        <v>70820</v>
      </c>
      <c r="B416" s="21"/>
      <c r="C416" s="21"/>
      <c r="D416" s="21"/>
      <c r="E416" s="458"/>
      <c r="F416" s="223"/>
      <c r="G416" s="183"/>
      <c r="H416" s="183"/>
      <c r="I416" s="183"/>
      <c r="J416" s="183"/>
      <c r="K416" s="183"/>
      <c r="L416" s="183"/>
      <c r="M416" s="183"/>
      <c r="N416" s="183"/>
      <c r="O416" s="224"/>
      <c r="P416" s="167">
        <f>+IF(DL416=0,0,IF(5*DL416/DL413&lt;2,2,5*DL416/DL395))</f>
        <v>0</v>
      </c>
      <c r="Q416" s="223"/>
      <c r="R416" s="225"/>
      <c r="S416" s="225"/>
      <c r="T416" s="168"/>
      <c r="U416" s="168"/>
      <c r="V416" s="168"/>
      <c r="W416" s="166"/>
      <c r="X416" s="183">
        <f>IF(CL395=0,0,5-CL416*0.3)</f>
        <v>0</v>
      </c>
      <c r="Y416" s="169">
        <f>+IF(CP395="M",CU416,0)</f>
        <v>0</v>
      </c>
      <c r="Z416" s="170"/>
      <c r="AB416" s="223"/>
      <c r="AC416" s="183"/>
      <c r="AD416" s="183"/>
      <c r="AE416" s="183"/>
      <c r="AF416" s="183"/>
      <c r="AG416" s="183"/>
      <c r="AH416" s="183"/>
      <c r="AI416" s="183"/>
      <c r="AJ416" s="183"/>
      <c r="AK416" s="226"/>
      <c r="AL416" s="227"/>
      <c r="AM416" s="223">
        <f>+SUM(AX416:BC416)/BC394</f>
        <v>0</v>
      </c>
      <c r="AN416" s="225"/>
      <c r="AO416" s="225"/>
      <c r="AP416" s="168"/>
      <c r="AQ416" s="168"/>
      <c r="AR416" s="168"/>
      <c r="AS416" s="166"/>
      <c r="AT416" s="183">
        <f>IF(CM395=0,0,5-CM416*0.3)</f>
        <v>0</v>
      </c>
      <c r="AU416" s="169">
        <f>+IF(CQ395="G",CU416,0)</f>
        <v>0</v>
      </c>
      <c r="AV416" s="173"/>
      <c r="AX416" s="228"/>
      <c r="AY416" s="229"/>
      <c r="AZ416" s="229"/>
      <c r="BA416" s="229"/>
      <c r="BB416" s="229"/>
      <c r="BC416" s="230"/>
      <c r="BE416" s="231"/>
      <c r="BF416" s="183"/>
      <c r="BG416" s="183"/>
      <c r="BH416" s="183"/>
      <c r="BI416" s="183"/>
      <c r="BJ416" s="183"/>
      <c r="BK416" s="183"/>
      <c r="BL416" s="183"/>
      <c r="BM416" s="183"/>
      <c r="BN416" s="226"/>
      <c r="BO416" s="227"/>
      <c r="BP416" s="223"/>
      <c r="BQ416" s="225"/>
      <c r="BR416" s="225"/>
      <c r="BS416" s="168"/>
      <c r="BT416" s="168"/>
      <c r="BU416" s="168"/>
      <c r="BV416" s="166"/>
      <c r="BW416" s="183">
        <f>IF(CV395=0,0,5-CV416*0.3)</f>
        <v>0</v>
      </c>
      <c r="BX416" s="169">
        <f>+IF(AY395="G",BC416,0)</f>
        <v>0</v>
      </c>
      <c r="BY416" s="184"/>
      <c r="CA416" s="185">
        <f>+SUM(F416:O416)*F395/P394+P416*P395+Q395*SUM(Q416:W416)/W394+X395*X416+Y395*Y416+Z395*Z416</f>
        <v>0</v>
      </c>
      <c r="CB416" s="232">
        <f t="shared" si="46"/>
        <v>0</v>
      </c>
      <c r="CC416" s="187"/>
      <c r="CD416" s="188">
        <f>+SUM(AB416:AL416)*AB395/AL$2+SUM(AM416:AS416)*AM395/AS$2+AT416*AT395+AU416*AU395+AV416*AV395</f>
        <v>0</v>
      </c>
      <c r="CE416" s="233">
        <f t="shared" si="47"/>
        <v>0</v>
      </c>
      <c r="CF416" s="190"/>
      <c r="CG416" s="191">
        <f>+SUM(BE416:BO416)*BE395/BO$2+SUM(BP416:BV416)*BP395/BV$2+BW416*BW395+BX416*BX395+BY416*BY395</f>
        <v>0</v>
      </c>
      <c r="CH416" s="234">
        <f t="shared" si="48"/>
        <v>0</v>
      </c>
      <c r="CI416" s="190"/>
      <c r="CJ416" s="433">
        <f>+CA416*CA396+CD416*CD396+CG416*CG396</f>
        <v>0</v>
      </c>
      <c r="CL416" s="236"/>
      <c r="CM416" s="237"/>
      <c r="CN416" s="238"/>
      <c r="CP416" s="239"/>
      <c r="CQ416" s="240"/>
      <c r="CR416" s="240"/>
      <c r="CS416" s="240"/>
      <c r="CT416" s="241"/>
      <c r="CU416" s="242">
        <f t="shared" si="57"/>
        <v>0</v>
      </c>
      <c r="CW416" s="243"/>
      <c r="CX416" s="244">
        <f>+IF(DM416=0,0,IF(5*DM416/DM395&lt;2,2,5*DM416/DM395))</f>
        <v>0</v>
      </c>
      <c r="CY416" s="202">
        <f t="shared" si="50"/>
        <v>0</v>
      </c>
      <c r="CZ416" s="245">
        <f>+CW395*CW416+CX395*CX416+CY395*CY416</f>
        <v>0</v>
      </c>
      <c r="DA416" s="204"/>
      <c r="DB416" s="243"/>
      <c r="DC416" s="244">
        <f>+IF(DN416=0,0,IF(5*DN416/DN395&lt;2,2,5*DN416/DN395))</f>
        <v>0</v>
      </c>
      <c r="DD416" s="202">
        <f t="shared" si="51"/>
        <v>0</v>
      </c>
      <c r="DE416" s="246">
        <f>+DB395*DB416+DC395*DC416+DD395*DD416</f>
        <v>0</v>
      </c>
      <c r="DF416" s="190"/>
      <c r="DG416" s="243"/>
      <c r="DH416" s="202">
        <f t="shared" si="49"/>
        <v>0</v>
      </c>
      <c r="DI416" s="202">
        <f t="shared" si="52"/>
        <v>0</v>
      </c>
      <c r="DJ416" s="246">
        <f>+DG395*DG416+DH395*DH416+DI395*DI416</f>
        <v>0</v>
      </c>
      <c r="DK416" s="209"/>
      <c r="DL416" s="247"/>
      <c r="DM416" s="248"/>
      <c r="DN416" s="248"/>
      <c r="DO416" s="249"/>
      <c r="DR416" s="250">
        <f t="shared" si="53"/>
        <v>0</v>
      </c>
      <c r="DS416" s="397"/>
      <c r="DT416" s="397"/>
      <c r="DU416" s="398"/>
      <c r="DV416" s="391"/>
      <c r="DW416" s="253">
        <f t="shared" si="54"/>
        <v>0</v>
      </c>
      <c r="DX416" s="399"/>
      <c r="DY416" s="399"/>
      <c r="DZ416" s="400"/>
      <c r="EA416" s="391"/>
      <c r="EB416" s="401">
        <f t="shared" si="55"/>
        <v>0</v>
      </c>
      <c r="EC416" s="402"/>
      <c r="ED416" s="402"/>
      <c r="EE416" s="403"/>
    </row>
    <row r="417" spans="1:135" x14ac:dyDescent="0.3">
      <c r="A417" s="20">
        <f t="shared" si="56"/>
        <v>70821</v>
      </c>
      <c r="B417" s="21"/>
      <c r="C417" s="21"/>
      <c r="D417" s="21"/>
      <c r="E417" s="458"/>
      <c r="F417" s="223"/>
      <c r="G417" s="183"/>
      <c r="H417" s="183"/>
      <c r="I417" s="183"/>
      <c r="J417" s="183"/>
      <c r="K417" s="183"/>
      <c r="L417" s="183"/>
      <c r="M417" s="183"/>
      <c r="N417" s="183"/>
      <c r="O417" s="224"/>
      <c r="P417" s="167">
        <f>+IF(DL417=0,0,IF(5*DL417/DL414&lt;2,2,5*DL417/DL395))</f>
        <v>0</v>
      </c>
      <c r="Q417" s="223"/>
      <c r="R417" s="225"/>
      <c r="S417" s="225"/>
      <c r="T417" s="168"/>
      <c r="U417" s="168"/>
      <c r="V417" s="168"/>
      <c r="W417" s="166"/>
      <c r="X417" s="183">
        <f>IF(CL395=0,0,5-CL417*0.3)</f>
        <v>0</v>
      </c>
      <c r="Y417" s="169">
        <f>+IF(CP395="M",CU417,0)</f>
        <v>0</v>
      </c>
      <c r="Z417" s="170"/>
      <c r="AB417" s="223"/>
      <c r="AC417" s="183"/>
      <c r="AD417" s="183"/>
      <c r="AE417" s="183"/>
      <c r="AF417" s="183"/>
      <c r="AG417" s="183"/>
      <c r="AH417" s="183"/>
      <c r="AI417" s="183"/>
      <c r="AJ417" s="183"/>
      <c r="AK417" s="226"/>
      <c r="AL417" s="227"/>
      <c r="AM417" s="223">
        <f>+SUM(AX417:BC417)/BC394</f>
        <v>0</v>
      </c>
      <c r="AN417" s="225"/>
      <c r="AO417" s="225"/>
      <c r="AP417" s="168"/>
      <c r="AQ417" s="168"/>
      <c r="AR417" s="168"/>
      <c r="AS417" s="166"/>
      <c r="AT417" s="183">
        <f>IF(CM395=0,0,5-CM417*0.3)</f>
        <v>0</v>
      </c>
      <c r="AU417" s="169">
        <f>+IF(CQ395="G",CU417,0)</f>
        <v>0</v>
      </c>
      <c r="AV417" s="173"/>
      <c r="AX417" s="228"/>
      <c r="AY417" s="229"/>
      <c r="AZ417" s="229"/>
      <c r="BA417" s="229"/>
      <c r="BB417" s="229"/>
      <c r="BC417" s="230"/>
      <c r="BE417" s="231"/>
      <c r="BF417" s="183"/>
      <c r="BG417" s="183"/>
      <c r="BH417" s="183"/>
      <c r="BI417" s="183"/>
      <c r="BJ417" s="183"/>
      <c r="BK417" s="183"/>
      <c r="BL417" s="183"/>
      <c r="BM417" s="183"/>
      <c r="BN417" s="226"/>
      <c r="BO417" s="227"/>
      <c r="BP417" s="223"/>
      <c r="BQ417" s="225"/>
      <c r="BR417" s="225"/>
      <c r="BS417" s="168"/>
      <c r="BT417" s="168"/>
      <c r="BU417" s="168"/>
      <c r="BV417" s="166"/>
      <c r="BW417" s="183">
        <f>IF(CV395=0,0,5-CV417*0.3)</f>
        <v>0</v>
      </c>
      <c r="BX417" s="169">
        <f>+IF(AY395="G",BC417,0)</f>
        <v>0</v>
      </c>
      <c r="BY417" s="184"/>
      <c r="CA417" s="185">
        <f>+SUM(F417:O417)*F395/P394+P417*P395+Q395*SUM(Q417:W417)/W394+X395*X417+Y395*Y417+Z395*Z417</f>
        <v>0</v>
      </c>
      <c r="CB417" s="232">
        <f t="shared" si="46"/>
        <v>0</v>
      </c>
      <c r="CC417" s="187"/>
      <c r="CD417" s="188">
        <f>+SUM(AB417:AL417)*AB395/AL$2+SUM(AM417:AS417)*AM395/AS$2+AT417*AT395+AU417*AU395+AV417*AV395</f>
        <v>0</v>
      </c>
      <c r="CE417" s="233">
        <f t="shared" si="47"/>
        <v>0</v>
      </c>
      <c r="CF417" s="190"/>
      <c r="CG417" s="191">
        <f>+SUM(BE417:BO417)*BE395/BO$2+SUM(BP417:BV417)*BP395/BV$2+BW417*BW395+BX417*BX395+BY417*BY395</f>
        <v>0</v>
      </c>
      <c r="CH417" s="234">
        <f t="shared" si="48"/>
        <v>0</v>
      </c>
      <c r="CI417" s="190"/>
      <c r="CJ417" s="433">
        <f>+CA417*CA396+CD417*CD396+CG417*CG396</f>
        <v>0</v>
      </c>
      <c r="CL417" s="236"/>
      <c r="CM417" s="237"/>
      <c r="CN417" s="238"/>
      <c r="CP417" s="434"/>
      <c r="CQ417" s="435"/>
      <c r="CR417" s="435"/>
      <c r="CS417" s="435"/>
      <c r="CT417" s="436"/>
      <c r="CU417" s="242">
        <f t="shared" si="57"/>
        <v>0</v>
      </c>
      <c r="CW417" s="243"/>
      <c r="CX417" s="244">
        <f>+IF(DM417=0,0,IF(5*DM417/DM395&lt;2,2,5*DM417/DM395))</f>
        <v>0</v>
      </c>
      <c r="CY417" s="202">
        <f t="shared" si="50"/>
        <v>0</v>
      </c>
      <c r="CZ417" s="245">
        <f>+CW395*CW417+CX395*CX417+CY395*CY417</f>
        <v>0</v>
      </c>
      <c r="DA417" s="204"/>
      <c r="DB417" s="243"/>
      <c r="DC417" s="244">
        <f>+IF(DN417=0,0,IF(5*DN417/DN395&lt;2,2,5*DN417/DN395))</f>
        <v>0</v>
      </c>
      <c r="DD417" s="202">
        <f t="shared" si="51"/>
        <v>0</v>
      </c>
      <c r="DE417" s="246">
        <f>+DB395*DB417+DC395*DC417+DD395*DD417</f>
        <v>0</v>
      </c>
      <c r="DF417" s="190"/>
      <c r="DG417" s="243"/>
      <c r="DH417" s="202">
        <f t="shared" si="49"/>
        <v>0</v>
      </c>
      <c r="DI417" s="202">
        <f t="shared" si="52"/>
        <v>0</v>
      </c>
      <c r="DJ417" s="246">
        <f>+DG395*DG417+DH395*DH417+DI395*DI417</f>
        <v>0</v>
      </c>
      <c r="DK417" s="209"/>
      <c r="DL417" s="247"/>
      <c r="DM417" s="248"/>
      <c r="DN417" s="248"/>
      <c r="DO417" s="249"/>
      <c r="DR417" s="250">
        <f t="shared" si="53"/>
        <v>0</v>
      </c>
      <c r="DS417" s="397"/>
      <c r="DT417" s="397"/>
      <c r="DU417" s="398"/>
      <c r="DV417" s="391"/>
      <c r="DW417" s="253">
        <f t="shared" si="54"/>
        <v>0</v>
      </c>
      <c r="DX417" s="399"/>
      <c r="DY417" s="399"/>
      <c r="DZ417" s="400"/>
      <c r="EA417" s="391"/>
      <c r="EB417" s="401">
        <f t="shared" si="55"/>
        <v>0</v>
      </c>
      <c r="EC417" s="402"/>
      <c r="ED417" s="402"/>
      <c r="EE417" s="403"/>
    </row>
    <row r="418" spans="1:135" x14ac:dyDescent="0.3">
      <c r="A418" s="20">
        <f t="shared" si="56"/>
        <v>70822</v>
      </c>
      <c r="B418" s="21"/>
      <c r="C418" s="21"/>
      <c r="D418" s="21"/>
      <c r="E418" s="458"/>
      <c r="F418" s="223"/>
      <c r="G418" s="183"/>
      <c r="H418" s="183"/>
      <c r="I418" s="183"/>
      <c r="J418" s="183"/>
      <c r="K418" s="183"/>
      <c r="L418" s="183"/>
      <c r="M418" s="183"/>
      <c r="N418" s="183"/>
      <c r="O418" s="224"/>
      <c r="P418" s="167">
        <f>+IF(DL418=0,0,IF(5*DL418/DL415&lt;2,2,5*DL418/DL395))</f>
        <v>0</v>
      </c>
      <c r="Q418" s="223"/>
      <c r="R418" s="225"/>
      <c r="S418" s="225"/>
      <c r="T418" s="168"/>
      <c r="U418" s="168"/>
      <c r="V418" s="168"/>
      <c r="W418" s="166"/>
      <c r="X418" s="183">
        <f>IF(CL395=0,0,5-CL418*0.3)</f>
        <v>0</v>
      </c>
      <c r="Y418" s="169">
        <f>+IF(CP395="M",CU418,0)</f>
        <v>0</v>
      </c>
      <c r="Z418" s="170"/>
      <c r="AB418" s="223"/>
      <c r="AC418" s="183"/>
      <c r="AD418" s="183"/>
      <c r="AE418" s="183"/>
      <c r="AF418" s="183"/>
      <c r="AG418" s="183"/>
      <c r="AH418" s="183"/>
      <c r="AI418" s="183"/>
      <c r="AJ418" s="183"/>
      <c r="AK418" s="226"/>
      <c r="AL418" s="227"/>
      <c r="AM418" s="223">
        <f>+SUM(AX418:BC418)/BC394</f>
        <v>0</v>
      </c>
      <c r="AN418" s="225"/>
      <c r="AO418" s="225"/>
      <c r="AP418" s="168"/>
      <c r="AQ418" s="168"/>
      <c r="AR418" s="168"/>
      <c r="AS418" s="166"/>
      <c r="AT418" s="183">
        <f>IF(CM395=0,0,5-CM418*0.3)</f>
        <v>0</v>
      </c>
      <c r="AU418" s="169">
        <f>+IF(CQ395="G",CU418,0)</f>
        <v>0</v>
      </c>
      <c r="AV418" s="173"/>
      <c r="AX418" s="228"/>
      <c r="AY418" s="229"/>
      <c r="AZ418" s="229"/>
      <c r="BA418" s="229"/>
      <c r="BB418" s="229"/>
      <c r="BC418" s="230"/>
      <c r="BE418" s="231"/>
      <c r="BF418" s="183"/>
      <c r="BG418" s="183"/>
      <c r="BH418" s="183"/>
      <c r="BI418" s="183"/>
      <c r="BJ418" s="183"/>
      <c r="BK418" s="183"/>
      <c r="BL418" s="183"/>
      <c r="BM418" s="183"/>
      <c r="BN418" s="226"/>
      <c r="BO418" s="227"/>
      <c r="BP418" s="223"/>
      <c r="BQ418" s="225"/>
      <c r="BR418" s="225"/>
      <c r="BS418" s="168"/>
      <c r="BT418" s="168"/>
      <c r="BU418" s="168"/>
      <c r="BV418" s="166"/>
      <c r="BW418" s="183">
        <f>IF(CV395=0,0,5-CV418*0.3)</f>
        <v>0</v>
      </c>
      <c r="BX418" s="169">
        <f>+IF(AY395="G",BC418,0)</f>
        <v>0</v>
      </c>
      <c r="BY418" s="184"/>
      <c r="CA418" s="185">
        <f>+SUM(F418:O418)*F395/P394+P418*P395+Q395*SUM(Q418:W418)/W394+X395*X418+Y395*Y418+Z395*Z418</f>
        <v>0</v>
      </c>
      <c r="CB418" s="232">
        <f t="shared" si="46"/>
        <v>0</v>
      </c>
      <c r="CC418" s="187"/>
      <c r="CD418" s="188">
        <f>+SUM(AB418:AL418)*AB395/AL$2+SUM(AM418:AS418)*AM395/AS$2+AT418*AT395+AU418*AU395+AV418*AV395</f>
        <v>0</v>
      </c>
      <c r="CE418" s="233">
        <f t="shared" si="47"/>
        <v>0</v>
      </c>
      <c r="CF418" s="190"/>
      <c r="CG418" s="191">
        <f>+SUM(BE418:BO418)*BE395/BO$2+SUM(BP418:BV418)*BP395/BV$2+BW418*BW395+BX418*BX395+BY418*BY395</f>
        <v>0</v>
      </c>
      <c r="CH418" s="234">
        <f t="shared" si="48"/>
        <v>0</v>
      </c>
      <c r="CI418" s="190"/>
      <c r="CJ418" s="433">
        <f>+CA418*CA396+CD418*CD396+CG418*CG396</f>
        <v>0</v>
      </c>
      <c r="CL418" s="236"/>
      <c r="CM418" s="237"/>
      <c r="CN418" s="238"/>
      <c r="CP418" s="239"/>
      <c r="CQ418" s="240"/>
      <c r="CR418" s="240"/>
      <c r="CS418" s="240"/>
      <c r="CT418" s="241"/>
      <c r="CU418" s="242">
        <f t="shared" si="57"/>
        <v>0</v>
      </c>
      <c r="CW418" s="243"/>
      <c r="CX418" s="244">
        <f>+IF(DM418=0,0,IF(5*DM418/DM395&lt;2,2,5*DM418/DM395))</f>
        <v>0</v>
      </c>
      <c r="CY418" s="202">
        <f t="shared" si="50"/>
        <v>0</v>
      </c>
      <c r="CZ418" s="245">
        <f>+CW395*CW418+CX395*CX418+CY395*CY418</f>
        <v>0</v>
      </c>
      <c r="DA418" s="204"/>
      <c r="DB418" s="243"/>
      <c r="DC418" s="244">
        <f>+IF(DN418=0,0,IF(5*DN418/DN395&lt;2,2,5*DN418/DN395))</f>
        <v>0</v>
      </c>
      <c r="DD418" s="202">
        <f t="shared" si="51"/>
        <v>0</v>
      </c>
      <c r="DE418" s="246">
        <f>+DB395*DB418+DC395*DC418+DD395*DD418</f>
        <v>0</v>
      </c>
      <c r="DF418" s="190"/>
      <c r="DG418" s="243"/>
      <c r="DH418" s="202">
        <f t="shared" si="49"/>
        <v>0</v>
      </c>
      <c r="DI418" s="202">
        <f t="shared" si="52"/>
        <v>0</v>
      </c>
      <c r="DJ418" s="246">
        <f>+DG395*DG418+DH395*DH418+DI395*DI418</f>
        <v>0</v>
      </c>
      <c r="DK418" s="209"/>
      <c r="DL418" s="247"/>
      <c r="DM418" s="248"/>
      <c r="DN418" s="248"/>
      <c r="DO418" s="249"/>
      <c r="DR418" s="250">
        <f t="shared" si="53"/>
        <v>0</v>
      </c>
      <c r="DS418" s="397"/>
      <c r="DT418" s="397"/>
      <c r="DU418" s="398"/>
      <c r="DV418" s="391"/>
      <c r="DW418" s="253">
        <f t="shared" si="54"/>
        <v>0</v>
      </c>
      <c r="DX418" s="399"/>
      <c r="DY418" s="399"/>
      <c r="DZ418" s="400"/>
      <c r="EA418" s="391"/>
      <c r="EB418" s="401">
        <f t="shared" si="55"/>
        <v>0</v>
      </c>
      <c r="EC418" s="402"/>
      <c r="ED418" s="402"/>
      <c r="EE418" s="403"/>
    </row>
    <row r="419" spans="1:135" x14ac:dyDescent="0.3">
      <c r="A419" s="20">
        <f t="shared" si="56"/>
        <v>70823</v>
      </c>
      <c r="B419" s="21"/>
      <c r="C419" s="21"/>
      <c r="D419" s="21"/>
      <c r="E419" s="458"/>
      <c r="F419" s="223"/>
      <c r="G419" s="183"/>
      <c r="H419" s="183"/>
      <c r="I419" s="183"/>
      <c r="J419" s="183"/>
      <c r="K419" s="183"/>
      <c r="L419" s="183"/>
      <c r="M419" s="183"/>
      <c r="N419" s="183"/>
      <c r="O419" s="224"/>
      <c r="P419" s="167">
        <f>+IF(DL419=0,0,IF(5*DL419/DL416&lt;2,2,5*DL419/DL395))</f>
        <v>0</v>
      </c>
      <c r="Q419" s="223"/>
      <c r="R419" s="225"/>
      <c r="S419" s="225"/>
      <c r="T419" s="168"/>
      <c r="U419" s="168"/>
      <c r="V419" s="168"/>
      <c r="W419" s="166"/>
      <c r="X419" s="183">
        <f>IF(CL395=0,0,5-CL419*0.3)</f>
        <v>0</v>
      </c>
      <c r="Y419" s="169">
        <f>+IF(CP395="M",CU419,0)</f>
        <v>0</v>
      </c>
      <c r="Z419" s="170"/>
      <c r="AB419" s="223"/>
      <c r="AC419" s="183"/>
      <c r="AD419" s="183"/>
      <c r="AE419" s="183"/>
      <c r="AF419" s="183"/>
      <c r="AG419" s="183"/>
      <c r="AH419" s="183"/>
      <c r="AI419" s="183"/>
      <c r="AJ419" s="183"/>
      <c r="AK419" s="226"/>
      <c r="AL419" s="227"/>
      <c r="AM419" s="223">
        <f>+SUM(AX419:BC419)/BC394</f>
        <v>0</v>
      </c>
      <c r="AN419" s="225"/>
      <c r="AO419" s="225"/>
      <c r="AP419" s="168"/>
      <c r="AQ419" s="168"/>
      <c r="AR419" s="168"/>
      <c r="AS419" s="166"/>
      <c r="AT419" s="183">
        <f>IF(CM395=0,0,5-CM419*0.3)</f>
        <v>0</v>
      </c>
      <c r="AU419" s="169">
        <f>+IF(CQ395="G",CU419,0)</f>
        <v>0</v>
      </c>
      <c r="AV419" s="173"/>
      <c r="AX419" s="228"/>
      <c r="AY419" s="229"/>
      <c r="AZ419" s="229"/>
      <c r="BA419" s="229"/>
      <c r="BB419" s="229"/>
      <c r="BC419" s="230"/>
      <c r="BE419" s="231"/>
      <c r="BF419" s="183"/>
      <c r="BG419" s="183"/>
      <c r="BH419" s="183"/>
      <c r="BI419" s="183"/>
      <c r="BJ419" s="183"/>
      <c r="BK419" s="183"/>
      <c r="BL419" s="183"/>
      <c r="BM419" s="183"/>
      <c r="BN419" s="226"/>
      <c r="BO419" s="227"/>
      <c r="BP419" s="223"/>
      <c r="BQ419" s="225"/>
      <c r="BR419" s="225"/>
      <c r="BS419" s="168"/>
      <c r="BT419" s="168"/>
      <c r="BU419" s="168"/>
      <c r="BV419" s="166"/>
      <c r="BW419" s="183">
        <f>IF(CV395=0,0,5-CV419*0.3)</f>
        <v>0</v>
      </c>
      <c r="BX419" s="169">
        <f>+IF(AY395="G",BC419,0)</f>
        <v>0</v>
      </c>
      <c r="BY419" s="184"/>
      <c r="CA419" s="185">
        <f>+SUM(F419:O419)*F395/P394+P419*P395+Q395*SUM(Q419:W419)/W394+X395*X419+Y395*Y419+Z395*Z419</f>
        <v>0</v>
      </c>
      <c r="CB419" s="232">
        <f t="shared" si="46"/>
        <v>0</v>
      </c>
      <c r="CC419" s="187"/>
      <c r="CD419" s="188">
        <f>+SUM(AB419:AL419)*AB395/AL$2+SUM(AM419:AS419)*AM395/AS$2+AT419*AT395+AU419*AU395+AV419*AV395</f>
        <v>0</v>
      </c>
      <c r="CE419" s="233">
        <f t="shared" si="47"/>
        <v>0</v>
      </c>
      <c r="CF419" s="190"/>
      <c r="CG419" s="191">
        <f>+SUM(BE419:BO419)*BE395/BO$2+SUM(BP419:BV419)*BP395/BV$2+BW419*BW395+BX419*BX395+BY419*BY395</f>
        <v>0</v>
      </c>
      <c r="CH419" s="234">
        <f t="shared" si="48"/>
        <v>0</v>
      </c>
      <c r="CI419" s="190"/>
      <c r="CJ419" s="433">
        <f>+CA419*CA396+CD419*CD396+CG419*CG396</f>
        <v>0</v>
      </c>
      <c r="CL419" s="236"/>
      <c r="CM419" s="237"/>
      <c r="CN419" s="238"/>
      <c r="CP419" s="434"/>
      <c r="CQ419" s="435"/>
      <c r="CR419" s="435"/>
      <c r="CS419" s="435"/>
      <c r="CT419" s="436"/>
      <c r="CU419" s="242">
        <f t="shared" si="57"/>
        <v>0</v>
      </c>
      <c r="CW419" s="243"/>
      <c r="CX419" s="244">
        <f>+IF(DM419=0,0,IF(5*DM419/DM395&lt;2,2,5*DM419/DM395))</f>
        <v>0</v>
      </c>
      <c r="CY419" s="202">
        <f t="shared" si="50"/>
        <v>0</v>
      </c>
      <c r="CZ419" s="245">
        <f>+CW395*CW419+CX395*CX419+CY395*CY419</f>
        <v>0</v>
      </c>
      <c r="DA419" s="204"/>
      <c r="DB419" s="243"/>
      <c r="DC419" s="244">
        <f>+IF(DN419=0,0,IF(5*DN419/DN395&lt;2,2,5*DN419/DN395))</f>
        <v>0</v>
      </c>
      <c r="DD419" s="202">
        <f t="shared" si="51"/>
        <v>0</v>
      </c>
      <c r="DE419" s="246">
        <f>+DB395*DB419+DC395*DC419+DD395*DD419</f>
        <v>0</v>
      </c>
      <c r="DF419" s="190"/>
      <c r="DG419" s="243"/>
      <c r="DH419" s="202">
        <f t="shared" si="49"/>
        <v>0</v>
      </c>
      <c r="DI419" s="202">
        <f t="shared" si="52"/>
        <v>0</v>
      </c>
      <c r="DJ419" s="246">
        <f>+DG395*DG419+DH395*DH419+DI395*DI419</f>
        <v>0</v>
      </c>
      <c r="DK419" s="209"/>
      <c r="DL419" s="247"/>
      <c r="DM419" s="248"/>
      <c r="DN419" s="248"/>
      <c r="DO419" s="249"/>
      <c r="DR419" s="250">
        <f t="shared" si="53"/>
        <v>0</v>
      </c>
      <c r="DS419" s="397"/>
      <c r="DT419" s="397"/>
      <c r="DU419" s="398"/>
      <c r="DV419" s="391"/>
      <c r="DW419" s="253">
        <f t="shared" si="54"/>
        <v>0</v>
      </c>
      <c r="DX419" s="399"/>
      <c r="DY419" s="399"/>
      <c r="DZ419" s="400"/>
      <c r="EA419" s="391"/>
      <c r="EB419" s="401">
        <f t="shared" si="55"/>
        <v>0</v>
      </c>
      <c r="EC419" s="402"/>
      <c r="ED419" s="402"/>
      <c r="EE419" s="403"/>
    </row>
    <row r="420" spans="1:135" x14ac:dyDescent="0.3">
      <c r="A420" s="20">
        <f t="shared" si="56"/>
        <v>70824</v>
      </c>
      <c r="B420" s="21"/>
      <c r="C420" s="21"/>
      <c r="D420" s="21"/>
      <c r="E420" s="458"/>
      <c r="F420" s="223"/>
      <c r="G420" s="183"/>
      <c r="H420" s="183"/>
      <c r="I420" s="183"/>
      <c r="J420" s="183"/>
      <c r="K420" s="183"/>
      <c r="L420" s="183"/>
      <c r="M420" s="183"/>
      <c r="N420" s="183"/>
      <c r="O420" s="224"/>
      <c r="P420" s="167">
        <f>+IF(DL420=0,0,IF(5*DL420/DL417&lt;2,2,5*DL420/DL395))</f>
        <v>0</v>
      </c>
      <c r="Q420" s="223"/>
      <c r="R420" s="225"/>
      <c r="S420" s="225"/>
      <c r="T420" s="168"/>
      <c r="U420" s="168"/>
      <c r="V420" s="168"/>
      <c r="W420" s="166"/>
      <c r="X420" s="183">
        <f>IF(CL395=0,0,5-CL420*0.3)</f>
        <v>0</v>
      </c>
      <c r="Y420" s="169">
        <f>+IF(CP395="M",CU420,0)</f>
        <v>0</v>
      </c>
      <c r="Z420" s="170"/>
      <c r="AB420" s="223"/>
      <c r="AC420" s="183"/>
      <c r="AD420" s="183"/>
      <c r="AE420" s="183"/>
      <c r="AF420" s="183"/>
      <c r="AG420" s="183"/>
      <c r="AH420" s="183"/>
      <c r="AI420" s="183"/>
      <c r="AJ420" s="183"/>
      <c r="AK420" s="226"/>
      <c r="AL420" s="227"/>
      <c r="AM420" s="223">
        <f>+SUM(AX420:BC420)/BC394</f>
        <v>0</v>
      </c>
      <c r="AN420" s="225"/>
      <c r="AO420" s="225"/>
      <c r="AP420" s="168"/>
      <c r="AQ420" s="168"/>
      <c r="AR420" s="168"/>
      <c r="AS420" s="166"/>
      <c r="AT420" s="183">
        <f>IF(CM395=0,0,5-CM420*0.3)</f>
        <v>0</v>
      </c>
      <c r="AU420" s="169">
        <f>+IF(CQ395="G",CU420,0)</f>
        <v>0</v>
      </c>
      <c r="AV420" s="173"/>
      <c r="AX420" s="228"/>
      <c r="AY420" s="229"/>
      <c r="AZ420" s="229"/>
      <c r="BA420" s="229"/>
      <c r="BB420" s="229"/>
      <c r="BC420" s="230"/>
      <c r="BE420" s="231"/>
      <c r="BF420" s="183"/>
      <c r="BG420" s="183"/>
      <c r="BH420" s="183"/>
      <c r="BI420" s="183"/>
      <c r="BJ420" s="183"/>
      <c r="BK420" s="183"/>
      <c r="BL420" s="183"/>
      <c r="BM420" s="183"/>
      <c r="BN420" s="226"/>
      <c r="BO420" s="227"/>
      <c r="BP420" s="223"/>
      <c r="BQ420" s="225"/>
      <c r="BR420" s="225"/>
      <c r="BS420" s="168"/>
      <c r="BT420" s="168"/>
      <c r="BU420" s="168"/>
      <c r="BV420" s="166"/>
      <c r="BW420" s="183">
        <f>IF(CV395=0,0,5-CV420*0.3)</f>
        <v>0</v>
      </c>
      <c r="BX420" s="169">
        <f>+IF(AY395="G",BC420,0)</f>
        <v>0</v>
      </c>
      <c r="BY420" s="184"/>
      <c r="CA420" s="185">
        <f>+SUM(F420:O420)*F395/P394+P420*P395+Q395*SUM(Q420:W420)/W394+X395*X420+Y395*Y420+Z395*Z420</f>
        <v>0</v>
      </c>
      <c r="CB420" s="232">
        <f t="shared" si="46"/>
        <v>0</v>
      </c>
      <c r="CC420" s="187"/>
      <c r="CD420" s="188">
        <f>+SUM(AB420:AL420)*AB395/AL$2+SUM(AM420:AS420)*AM395/AS$2+AT420*AT395+AU420*AU395+AV420*AV395</f>
        <v>0</v>
      </c>
      <c r="CE420" s="233">
        <f t="shared" si="47"/>
        <v>0</v>
      </c>
      <c r="CF420" s="190"/>
      <c r="CG420" s="191">
        <f>+SUM(BE420:BO420)*BE395/BO$2+SUM(BP420:BV420)*BP395/BV$2+BW420*BW395+BX420*BX395+BY420*BY395</f>
        <v>0</v>
      </c>
      <c r="CH420" s="234">
        <f t="shared" si="48"/>
        <v>0</v>
      </c>
      <c r="CI420" s="190"/>
      <c r="CJ420" s="433">
        <f>+CA420*CA396+CD420*CD396+CG420*CG396</f>
        <v>0</v>
      </c>
      <c r="CL420" s="236"/>
      <c r="CM420" s="237"/>
      <c r="CN420" s="238"/>
      <c r="CP420" s="239"/>
      <c r="CQ420" s="240"/>
      <c r="CR420" s="240"/>
      <c r="CS420" s="240"/>
      <c r="CT420" s="241"/>
      <c r="CU420" s="242">
        <f t="shared" si="57"/>
        <v>0</v>
      </c>
      <c r="CW420" s="243"/>
      <c r="CX420" s="244">
        <f>+IF(DM420=0,0,IF(5*DM420/DM395&lt;2,2,5*DM420/DM395))</f>
        <v>0</v>
      </c>
      <c r="CY420" s="202">
        <f t="shared" si="50"/>
        <v>0</v>
      </c>
      <c r="CZ420" s="245">
        <f>+CW395*CW420+CX395*CX420+CY395*CY420</f>
        <v>0</v>
      </c>
      <c r="DA420" s="204"/>
      <c r="DB420" s="243"/>
      <c r="DC420" s="244">
        <f>+IF(DN420=0,0,IF(5*DN420/DN395&lt;2,2,5*DN420/DN395))</f>
        <v>0</v>
      </c>
      <c r="DD420" s="202">
        <f t="shared" si="51"/>
        <v>0</v>
      </c>
      <c r="DE420" s="246">
        <f>+DB395*DB420+DC395*DC420+DD395*DD420</f>
        <v>0</v>
      </c>
      <c r="DF420" s="190"/>
      <c r="DG420" s="243"/>
      <c r="DH420" s="202">
        <f t="shared" si="49"/>
        <v>0</v>
      </c>
      <c r="DI420" s="202">
        <f t="shared" si="52"/>
        <v>0</v>
      </c>
      <c r="DJ420" s="246">
        <f>+DG395*DG420+DH395*DH420+DI395*DI420</f>
        <v>0</v>
      </c>
      <c r="DK420" s="209"/>
      <c r="DL420" s="247"/>
      <c r="DM420" s="248"/>
      <c r="DN420" s="248"/>
      <c r="DO420" s="249"/>
      <c r="DR420" s="250">
        <f t="shared" si="53"/>
        <v>0</v>
      </c>
      <c r="DS420" s="397"/>
      <c r="DT420" s="397"/>
      <c r="DU420" s="398"/>
      <c r="DV420" s="391"/>
      <c r="DW420" s="253">
        <f t="shared" si="54"/>
        <v>0</v>
      </c>
      <c r="DX420" s="399"/>
      <c r="DY420" s="399"/>
      <c r="DZ420" s="400"/>
      <c r="EA420" s="391"/>
      <c r="EB420" s="401">
        <f t="shared" si="55"/>
        <v>0</v>
      </c>
      <c r="EC420" s="402"/>
      <c r="ED420" s="402"/>
      <c r="EE420" s="403"/>
    </row>
    <row r="421" spans="1:135" x14ac:dyDescent="0.3">
      <c r="A421" s="20">
        <f t="shared" si="56"/>
        <v>70825</v>
      </c>
      <c r="B421" s="21"/>
      <c r="C421" s="21"/>
      <c r="D421" s="21"/>
      <c r="E421" s="458"/>
      <c r="F421" s="223"/>
      <c r="G421" s="183"/>
      <c r="H421" s="183"/>
      <c r="I421" s="183"/>
      <c r="J421" s="183"/>
      <c r="K421" s="183"/>
      <c r="L421" s="183"/>
      <c r="M421" s="183"/>
      <c r="N421" s="183"/>
      <c r="O421" s="224"/>
      <c r="P421" s="167">
        <f>+IF(DL421=0,0,IF(5*DL421/DL418&lt;2,2,5*DL421/DL395))</f>
        <v>0</v>
      </c>
      <c r="Q421" s="223"/>
      <c r="R421" s="225"/>
      <c r="S421" s="225"/>
      <c r="T421" s="168"/>
      <c r="U421" s="168"/>
      <c r="V421" s="168"/>
      <c r="W421" s="166"/>
      <c r="X421" s="183">
        <f>IF(CL395=0,0,5-CL421*0.3)</f>
        <v>0</v>
      </c>
      <c r="Y421" s="169">
        <f>+IF(CP395="M",CU421,0)</f>
        <v>0</v>
      </c>
      <c r="Z421" s="170"/>
      <c r="AB421" s="223"/>
      <c r="AC421" s="183"/>
      <c r="AD421" s="183"/>
      <c r="AE421" s="183"/>
      <c r="AF421" s="183"/>
      <c r="AG421" s="183"/>
      <c r="AH421" s="183"/>
      <c r="AI421" s="183"/>
      <c r="AJ421" s="183"/>
      <c r="AK421" s="226"/>
      <c r="AL421" s="227"/>
      <c r="AM421" s="223">
        <f>+SUM(AX421:BC421)/BC394</f>
        <v>0</v>
      </c>
      <c r="AN421" s="225"/>
      <c r="AO421" s="225"/>
      <c r="AP421" s="168"/>
      <c r="AQ421" s="168"/>
      <c r="AR421" s="168"/>
      <c r="AS421" s="166"/>
      <c r="AT421" s="183">
        <f>IF(CM395=0,0,5-CM421*0.3)</f>
        <v>0</v>
      </c>
      <c r="AU421" s="169">
        <f>+IF(CQ395="G",CU421,0)</f>
        <v>0</v>
      </c>
      <c r="AV421" s="173"/>
      <c r="AX421" s="228"/>
      <c r="AY421" s="229"/>
      <c r="AZ421" s="229"/>
      <c r="BA421" s="229"/>
      <c r="BB421" s="229"/>
      <c r="BC421" s="230"/>
      <c r="BE421" s="231"/>
      <c r="BF421" s="183"/>
      <c r="BG421" s="183"/>
      <c r="BH421" s="183"/>
      <c r="BI421" s="183"/>
      <c r="BJ421" s="183"/>
      <c r="BK421" s="183"/>
      <c r="BL421" s="183"/>
      <c r="BM421" s="183"/>
      <c r="BN421" s="226"/>
      <c r="BO421" s="227"/>
      <c r="BP421" s="223"/>
      <c r="BQ421" s="225"/>
      <c r="BR421" s="225"/>
      <c r="BS421" s="168"/>
      <c r="BT421" s="168"/>
      <c r="BU421" s="168"/>
      <c r="BV421" s="166"/>
      <c r="BW421" s="183">
        <f>IF(CV395=0,0,5-CV421*0.3)</f>
        <v>0</v>
      </c>
      <c r="BX421" s="169">
        <f>+IF(AY395="G",BC421,0)</f>
        <v>0</v>
      </c>
      <c r="BY421" s="184"/>
      <c r="CA421" s="185">
        <f>+SUM(F421:O421)*F395/P394+P421*P395+Q395*SUM(Q421:W421)/W394+X395*X421+Y395*Y421+Z395*Z421</f>
        <v>0</v>
      </c>
      <c r="CB421" s="232">
        <f t="shared" si="46"/>
        <v>0</v>
      </c>
      <c r="CC421" s="187"/>
      <c r="CD421" s="188">
        <f>+SUM(AB421:AL421)*AB395/AL$2+SUM(AM421:AS421)*AM395/AS$2+AT421*AT395+AU421*AU395+AV421*AV395</f>
        <v>0</v>
      </c>
      <c r="CE421" s="233">
        <f t="shared" si="47"/>
        <v>0</v>
      </c>
      <c r="CF421" s="190"/>
      <c r="CG421" s="191">
        <f>+SUM(BE421:BO421)*BE395/BO$2+SUM(BP421:BV421)*BP395/BV$2+BW421*BW395+BX421*BX395+BY421*BY395</f>
        <v>0</v>
      </c>
      <c r="CH421" s="234">
        <f t="shared" si="48"/>
        <v>0</v>
      </c>
      <c r="CI421" s="190"/>
      <c r="CJ421" s="433">
        <f>+CA421*CA396+CD421*CD396+CG421*CG396</f>
        <v>0</v>
      </c>
      <c r="CL421" s="236"/>
      <c r="CM421" s="237"/>
      <c r="CN421" s="238"/>
      <c r="CP421" s="434"/>
      <c r="CQ421" s="435"/>
      <c r="CR421" s="435"/>
      <c r="CS421" s="435"/>
      <c r="CT421" s="436"/>
      <c r="CU421" s="242">
        <f t="shared" si="57"/>
        <v>0</v>
      </c>
      <c r="CW421" s="243"/>
      <c r="CX421" s="244">
        <f>+IF(DM421=0,0,IF(5*DM421/DM395&lt;2,2,5*DM421/DM395))</f>
        <v>0</v>
      </c>
      <c r="CY421" s="202">
        <f t="shared" si="50"/>
        <v>0</v>
      </c>
      <c r="CZ421" s="245">
        <f>+CW395*CW421+CX395*CX421+CY395*CY421</f>
        <v>0</v>
      </c>
      <c r="DA421" s="204"/>
      <c r="DB421" s="243"/>
      <c r="DC421" s="244">
        <f>+IF(DN421=0,0,IF(5*DN421/DN395&lt;2,2,5*DN421/DN395))</f>
        <v>0</v>
      </c>
      <c r="DD421" s="202">
        <f t="shared" si="51"/>
        <v>0</v>
      </c>
      <c r="DE421" s="246">
        <f>+DB395*DB421+DC395*DC421+DD395*DD421</f>
        <v>0</v>
      </c>
      <c r="DF421" s="190"/>
      <c r="DG421" s="243"/>
      <c r="DH421" s="202">
        <f t="shared" si="49"/>
        <v>0</v>
      </c>
      <c r="DI421" s="202">
        <f t="shared" si="52"/>
        <v>0</v>
      </c>
      <c r="DJ421" s="246">
        <f>+DG395*DG421+DH395*DH421+DI395*DI421</f>
        <v>0</v>
      </c>
      <c r="DK421" s="209"/>
      <c r="DL421" s="247"/>
      <c r="DM421" s="248"/>
      <c r="DN421" s="248"/>
      <c r="DO421" s="249"/>
      <c r="DR421" s="250">
        <f t="shared" si="53"/>
        <v>0</v>
      </c>
      <c r="DS421" s="397"/>
      <c r="DT421" s="397"/>
      <c r="DU421" s="398"/>
      <c r="DV421" s="391"/>
      <c r="DW421" s="253">
        <f t="shared" si="54"/>
        <v>0</v>
      </c>
      <c r="DX421" s="399"/>
      <c r="DY421" s="399"/>
      <c r="DZ421" s="400"/>
      <c r="EA421" s="391"/>
      <c r="EB421" s="401">
        <f t="shared" si="55"/>
        <v>0</v>
      </c>
      <c r="EC421" s="402"/>
      <c r="ED421" s="402"/>
      <c r="EE421" s="403"/>
    </row>
    <row r="422" spans="1:135" x14ac:dyDescent="0.3">
      <c r="A422" s="20">
        <f t="shared" si="56"/>
        <v>70826</v>
      </c>
      <c r="B422" s="21"/>
      <c r="C422" s="21"/>
      <c r="D422" s="21"/>
      <c r="E422" s="458"/>
      <c r="F422" s="223"/>
      <c r="G422" s="183"/>
      <c r="H422" s="183"/>
      <c r="I422" s="183"/>
      <c r="J422" s="183"/>
      <c r="K422" s="183"/>
      <c r="L422" s="183"/>
      <c r="M422" s="183"/>
      <c r="N422" s="183"/>
      <c r="O422" s="224"/>
      <c r="P422" s="167">
        <f>+IF(DL422=0,0,IF(5*DL422/DL419&lt;2,2,5*DL422/DL395))</f>
        <v>0</v>
      </c>
      <c r="Q422" s="223"/>
      <c r="R422" s="225"/>
      <c r="S422" s="225"/>
      <c r="T422" s="168"/>
      <c r="U422" s="168"/>
      <c r="V422" s="168"/>
      <c r="W422" s="166"/>
      <c r="X422" s="183">
        <f>IF(CL395=0,0,5-CL422*0.3)</f>
        <v>0</v>
      </c>
      <c r="Y422" s="169">
        <f>+IF(CP395="M",CU422,0)</f>
        <v>0</v>
      </c>
      <c r="Z422" s="170"/>
      <c r="AB422" s="223"/>
      <c r="AC422" s="183"/>
      <c r="AD422" s="183"/>
      <c r="AE422" s="183"/>
      <c r="AF422" s="183"/>
      <c r="AG422" s="183"/>
      <c r="AH422" s="183"/>
      <c r="AI422" s="183"/>
      <c r="AJ422" s="183"/>
      <c r="AK422" s="226"/>
      <c r="AL422" s="227"/>
      <c r="AM422" s="223">
        <f>+SUM(AX422:BC422)/BC394</f>
        <v>0</v>
      </c>
      <c r="AN422" s="225"/>
      <c r="AO422" s="225"/>
      <c r="AP422" s="168"/>
      <c r="AQ422" s="168"/>
      <c r="AR422" s="168"/>
      <c r="AS422" s="166"/>
      <c r="AT422" s="183">
        <f>IF(CM395=0,0,5-CM422*0.3)</f>
        <v>0</v>
      </c>
      <c r="AU422" s="169">
        <f>+IF(CQ395="G",CU422,0)</f>
        <v>0</v>
      </c>
      <c r="AV422" s="173"/>
      <c r="AX422" s="228"/>
      <c r="AY422" s="229"/>
      <c r="AZ422" s="229"/>
      <c r="BA422" s="229"/>
      <c r="BB422" s="229"/>
      <c r="BC422" s="230"/>
      <c r="BE422" s="231"/>
      <c r="BF422" s="183"/>
      <c r="BG422" s="183"/>
      <c r="BH422" s="183"/>
      <c r="BI422" s="183"/>
      <c r="BJ422" s="183"/>
      <c r="BK422" s="183"/>
      <c r="BL422" s="183"/>
      <c r="BM422" s="183"/>
      <c r="BN422" s="226"/>
      <c r="BO422" s="227"/>
      <c r="BP422" s="223"/>
      <c r="BQ422" s="225"/>
      <c r="BR422" s="225"/>
      <c r="BS422" s="168"/>
      <c r="BT422" s="168"/>
      <c r="BU422" s="168"/>
      <c r="BV422" s="166"/>
      <c r="BW422" s="183">
        <f>IF(CV395=0,0,5-CV422*0.3)</f>
        <v>0</v>
      </c>
      <c r="BX422" s="169">
        <f>+IF(AY395="G",BC422,0)</f>
        <v>0</v>
      </c>
      <c r="BY422" s="184"/>
      <c r="CA422" s="185">
        <f>+SUM(F422:O422)*F395/P394+P422*P395+Q395*SUM(Q422:W422)/W394+X395*X422+Y395*Y422+Z395*Z422</f>
        <v>0</v>
      </c>
      <c r="CB422" s="232">
        <f t="shared" si="46"/>
        <v>0</v>
      </c>
      <c r="CC422" s="187"/>
      <c r="CD422" s="188">
        <f>+SUM(AB422:AL422)*AB395/AL$2+SUM(AM422:AS422)*AM395/AS$2+AT422*AT395+AU422*AU395+AV422*AV395</f>
        <v>0</v>
      </c>
      <c r="CE422" s="233">
        <f t="shared" si="47"/>
        <v>0</v>
      </c>
      <c r="CF422" s="190"/>
      <c r="CG422" s="191">
        <f>+SUM(BE422:BO422)*BE395/BO$2+SUM(BP422:BV422)*BP395/BV$2+BW422*BW395+BX422*BX395+BY422*BY395</f>
        <v>0</v>
      </c>
      <c r="CH422" s="234">
        <f t="shared" si="48"/>
        <v>0</v>
      </c>
      <c r="CI422" s="190"/>
      <c r="CJ422" s="433">
        <f>+CA422*CA396+CD422*CD396+CG422*CG396</f>
        <v>0</v>
      </c>
      <c r="CL422" s="236"/>
      <c r="CM422" s="237"/>
      <c r="CN422" s="238"/>
      <c r="CP422" s="239"/>
      <c r="CQ422" s="240"/>
      <c r="CR422" s="240"/>
      <c r="CS422" s="240"/>
      <c r="CT422" s="241"/>
      <c r="CU422" s="242">
        <f t="shared" si="57"/>
        <v>0</v>
      </c>
      <c r="CW422" s="243"/>
      <c r="CX422" s="244">
        <f>+IF(DM422=0,0,IF(5*DM422/DM395&lt;2,2,5*DM422/DM395))</f>
        <v>0</v>
      </c>
      <c r="CY422" s="202">
        <f t="shared" si="50"/>
        <v>0</v>
      </c>
      <c r="CZ422" s="245">
        <f>+CW395*CW422+CX395*CX422+CY395*CY422</f>
        <v>0</v>
      </c>
      <c r="DA422" s="204"/>
      <c r="DB422" s="243"/>
      <c r="DC422" s="244">
        <f>+IF(DN422=0,0,IF(5*DN422/DN395&lt;2,2,5*DN422/DN395))</f>
        <v>0</v>
      </c>
      <c r="DD422" s="202">
        <f t="shared" si="51"/>
        <v>0</v>
      </c>
      <c r="DE422" s="246">
        <f>+DB395*DB422+DC395*DC422+DD395*DD422</f>
        <v>0</v>
      </c>
      <c r="DF422" s="190"/>
      <c r="DG422" s="243"/>
      <c r="DH422" s="202">
        <f t="shared" si="49"/>
        <v>0</v>
      </c>
      <c r="DI422" s="202">
        <f t="shared" si="52"/>
        <v>0</v>
      </c>
      <c r="DJ422" s="246">
        <f>+DG395*DG422+DH395*DH422+DI395*DI422</f>
        <v>0</v>
      </c>
      <c r="DK422" s="209"/>
      <c r="DL422" s="247"/>
      <c r="DM422" s="248"/>
      <c r="DN422" s="248"/>
      <c r="DO422" s="249"/>
      <c r="DR422" s="250">
        <f t="shared" si="53"/>
        <v>0</v>
      </c>
      <c r="DS422" s="397"/>
      <c r="DT422" s="397"/>
      <c r="DU422" s="398"/>
      <c r="DV422" s="391"/>
      <c r="DW422" s="253">
        <f t="shared" si="54"/>
        <v>0</v>
      </c>
      <c r="DX422" s="399"/>
      <c r="DY422" s="399"/>
      <c r="DZ422" s="400"/>
      <c r="EA422" s="391"/>
      <c r="EB422" s="401">
        <f t="shared" si="55"/>
        <v>0</v>
      </c>
      <c r="EC422" s="402"/>
      <c r="ED422" s="402"/>
      <c r="EE422" s="403"/>
    </row>
    <row r="423" spans="1:135" x14ac:dyDescent="0.3">
      <c r="A423" s="20">
        <f t="shared" si="56"/>
        <v>70827</v>
      </c>
      <c r="B423" s="21"/>
      <c r="C423" s="21"/>
      <c r="D423" s="21"/>
      <c r="E423" s="458"/>
      <c r="F423" s="223"/>
      <c r="G423" s="183"/>
      <c r="H423" s="183"/>
      <c r="I423" s="183"/>
      <c r="J423" s="183"/>
      <c r="K423" s="183"/>
      <c r="L423" s="183"/>
      <c r="M423" s="183"/>
      <c r="N423" s="183"/>
      <c r="O423" s="224"/>
      <c r="P423" s="167">
        <f>+IF(DL423=0,0,IF(5*DL423/DL420&lt;2,2,5*DL423/DL395))</f>
        <v>0</v>
      </c>
      <c r="Q423" s="223"/>
      <c r="R423" s="225"/>
      <c r="S423" s="225"/>
      <c r="T423" s="168"/>
      <c r="U423" s="168"/>
      <c r="V423" s="168"/>
      <c r="W423" s="166"/>
      <c r="X423" s="183">
        <f>IF(CL395=0,0,5-CL423*0.3)</f>
        <v>0</v>
      </c>
      <c r="Y423" s="169">
        <f>+IF(CP395="M",CU423,0)</f>
        <v>0</v>
      </c>
      <c r="Z423" s="170"/>
      <c r="AB423" s="223"/>
      <c r="AC423" s="183"/>
      <c r="AD423" s="183"/>
      <c r="AE423" s="183"/>
      <c r="AF423" s="183"/>
      <c r="AG423" s="183"/>
      <c r="AH423" s="183"/>
      <c r="AI423" s="183"/>
      <c r="AJ423" s="183"/>
      <c r="AK423" s="226"/>
      <c r="AL423" s="227"/>
      <c r="AM423" s="223">
        <f>+SUM(AX423:BC423)/BC394</f>
        <v>0</v>
      </c>
      <c r="AN423" s="225"/>
      <c r="AO423" s="225"/>
      <c r="AP423" s="168"/>
      <c r="AQ423" s="168"/>
      <c r="AR423" s="168"/>
      <c r="AS423" s="166"/>
      <c r="AT423" s="183">
        <f>IF(CM395=0,0,5-CM423*0.3)</f>
        <v>0</v>
      </c>
      <c r="AU423" s="169">
        <f>+IF(CQ395="G",CU423,0)</f>
        <v>0</v>
      </c>
      <c r="AV423" s="173"/>
      <c r="AX423" s="228"/>
      <c r="AY423" s="229"/>
      <c r="AZ423" s="229"/>
      <c r="BA423" s="229"/>
      <c r="BB423" s="229"/>
      <c r="BC423" s="230"/>
      <c r="BE423" s="231"/>
      <c r="BF423" s="183"/>
      <c r="BG423" s="183"/>
      <c r="BH423" s="183"/>
      <c r="BI423" s="183"/>
      <c r="BJ423" s="183"/>
      <c r="BK423" s="183"/>
      <c r="BL423" s="183"/>
      <c r="BM423" s="183"/>
      <c r="BN423" s="226"/>
      <c r="BO423" s="227"/>
      <c r="BP423" s="223"/>
      <c r="BQ423" s="225"/>
      <c r="BR423" s="225"/>
      <c r="BS423" s="168"/>
      <c r="BT423" s="168"/>
      <c r="BU423" s="168"/>
      <c r="BV423" s="166"/>
      <c r="BW423" s="183">
        <f>IF(CV395=0,0,5-CV423*0.3)</f>
        <v>0</v>
      </c>
      <c r="BX423" s="169">
        <f>+IF(AY395="G",BC423,0)</f>
        <v>0</v>
      </c>
      <c r="BY423" s="184"/>
      <c r="CA423" s="185">
        <f>+SUM(F423:O423)*F395/P394+P423*P395+Q395*SUM(Q423:W423)/W394+X395*X423+Y395*Y423+Z395*Z423</f>
        <v>0</v>
      </c>
      <c r="CB423" s="232">
        <f t="shared" si="46"/>
        <v>0</v>
      </c>
      <c r="CC423" s="187"/>
      <c r="CD423" s="188">
        <f>+SUM(AB423:AL423)*AB395/AL$2+SUM(AM423:AS423)*AM395/AS$2+AT423*AT395+AU423*AU395+AV423*AV395</f>
        <v>0</v>
      </c>
      <c r="CE423" s="233">
        <f t="shared" si="47"/>
        <v>0</v>
      </c>
      <c r="CF423" s="190"/>
      <c r="CG423" s="191">
        <f>+SUM(BE423:BO423)*BE395/BO$2+SUM(BP423:BV423)*BP395/BV$2+BW423*BW395+BX423*BX395+BY423*BY395</f>
        <v>0</v>
      </c>
      <c r="CH423" s="234">
        <f t="shared" si="48"/>
        <v>0</v>
      </c>
      <c r="CI423" s="190"/>
      <c r="CJ423" s="433">
        <f>+CA423*CA396+CD423*CD396+CG423*CG396</f>
        <v>0</v>
      </c>
      <c r="CL423" s="236"/>
      <c r="CM423" s="237"/>
      <c r="CN423" s="238"/>
      <c r="CP423" s="239"/>
      <c r="CQ423" s="240"/>
      <c r="CR423" s="240"/>
      <c r="CS423" s="240"/>
      <c r="CT423" s="241"/>
      <c r="CU423" s="242">
        <f t="shared" si="57"/>
        <v>0</v>
      </c>
      <c r="CW423" s="243"/>
      <c r="CX423" s="244">
        <f>+IF(DM423=0,0,IF(5*DM423/DM395&lt;2,2,5*DM423/DM395))</f>
        <v>0</v>
      </c>
      <c r="CY423" s="202">
        <f t="shared" si="50"/>
        <v>0</v>
      </c>
      <c r="CZ423" s="245">
        <f>+CW395*CW423+CX395*CX423+CY395*CY423</f>
        <v>0</v>
      </c>
      <c r="DA423" s="204"/>
      <c r="DB423" s="243"/>
      <c r="DC423" s="244">
        <f>+IF(DN423=0,0,IF(5*DN423/DN395&lt;2,2,5*DN423/DN395))</f>
        <v>0</v>
      </c>
      <c r="DD423" s="202">
        <f t="shared" si="51"/>
        <v>0</v>
      </c>
      <c r="DE423" s="246">
        <f>+DB395*DB423+DC395*DC423+DD395*DD423</f>
        <v>0</v>
      </c>
      <c r="DF423" s="190"/>
      <c r="DG423" s="243"/>
      <c r="DH423" s="202">
        <f t="shared" si="49"/>
        <v>0</v>
      </c>
      <c r="DI423" s="202">
        <f t="shared" si="52"/>
        <v>0</v>
      </c>
      <c r="DJ423" s="246">
        <f>+DG395*DG423+DH395*DH423+DI395*DI423</f>
        <v>0</v>
      </c>
      <c r="DK423" s="209"/>
      <c r="DL423" s="247"/>
      <c r="DM423" s="248"/>
      <c r="DN423" s="248"/>
      <c r="DO423" s="249"/>
      <c r="DR423" s="250">
        <f t="shared" si="53"/>
        <v>0</v>
      </c>
      <c r="DS423" s="397"/>
      <c r="DT423" s="397"/>
      <c r="DU423" s="398"/>
      <c r="DV423" s="391"/>
      <c r="DW423" s="253">
        <f t="shared" si="54"/>
        <v>0</v>
      </c>
      <c r="DX423" s="399"/>
      <c r="DY423" s="399"/>
      <c r="DZ423" s="400"/>
      <c r="EA423" s="391"/>
      <c r="EB423" s="401">
        <f t="shared" si="55"/>
        <v>0</v>
      </c>
      <c r="EC423" s="402"/>
      <c r="ED423" s="402"/>
      <c r="EE423" s="403"/>
    </row>
    <row r="424" spans="1:135" x14ac:dyDescent="0.3">
      <c r="A424" s="20">
        <f t="shared" si="56"/>
        <v>70828</v>
      </c>
      <c r="B424" s="21"/>
      <c r="C424" s="21"/>
      <c r="D424" s="21"/>
      <c r="E424" s="458"/>
      <c r="F424" s="223"/>
      <c r="G424" s="183"/>
      <c r="H424" s="183"/>
      <c r="I424" s="183"/>
      <c r="J424" s="183"/>
      <c r="K424" s="183"/>
      <c r="L424" s="183"/>
      <c r="M424" s="183"/>
      <c r="N424" s="183"/>
      <c r="O424" s="224"/>
      <c r="P424" s="167">
        <f>+IF(DL424=0,0,IF(5*DL424/DL421&lt;2,2,5*DL424/DL395))</f>
        <v>0</v>
      </c>
      <c r="Q424" s="223"/>
      <c r="R424" s="225"/>
      <c r="S424" s="225"/>
      <c r="T424" s="168"/>
      <c r="U424" s="168"/>
      <c r="V424" s="168"/>
      <c r="W424" s="166"/>
      <c r="X424" s="183">
        <f>IF(CL395=0,0,5-CL424*0.3)</f>
        <v>0</v>
      </c>
      <c r="Y424" s="169">
        <f>+IF(CP395="M",CU424,0)</f>
        <v>0</v>
      </c>
      <c r="Z424" s="170"/>
      <c r="AB424" s="223"/>
      <c r="AC424" s="183"/>
      <c r="AD424" s="183"/>
      <c r="AE424" s="183"/>
      <c r="AF424" s="183"/>
      <c r="AG424" s="183"/>
      <c r="AH424" s="183"/>
      <c r="AI424" s="183"/>
      <c r="AJ424" s="183"/>
      <c r="AK424" s="226"/>
      <c r="AL424" s="227"/>
      <c r="AM424" s="223">
        <f>+SUM(AX424:BC424)/BC394</f>
        <v>0</v>
      </c>
      <c r="AN424" s="225"/>
      <c r="AO424" s="225"/>
      <c r="AP424" s="168"/>
      <c r="AQ424" s="168"/>
      <c r="AR424" s="168"/>
      <c r="AS424" s="166"/>
      <c r="AT424" s="183">
        <f>IF(CM395=0,0,5-CM424*0.3)</f>
        <v>0</v>
      </c>
      <c r="AU424" s="169">
        <f>+IF(CQ395="G",CU424,0)</f>
        <v>0</v>
      </c>
      <c r="AV424" s="173"/>
      <c r="AX424" s="228"/>
      <c r="AY424" s="229"/>
      <c r="AZ424" s="229"/>
      <c r="BA424" s="229"/>
      <c r="BB424" s="229"/>
      <c r="BC424" s="230"/>
      <c r="BE424" s="231"/>
      <c r="BF424" s="183"/>
      <c r="BG424" s="183"/>
      <c r="BH424" s="183"/>
      <c r="BI424" s="183"/>
      <c r="BJ424" s="183"/>
      <c r="BK424" s="183"/>
      <c r="BL424" s="183"/>
      <c r="BM424" s="183"/>
      <c r="BN424" s="226"/>
      <c r="BO424" s="227"/>
      <c r="BP424" s="223"/>
      <c r="BQ424" s="225"/>
      <c r="BR424" s="225"/>
      <c r="BS424" s="168"/>
      <c r="BT424" s="168"/>
      <c r="BU424" s="168"/>
      <c r="BV424" s="166"/>
      <c r="BW424" s="183">
        <f>IF(CV395=0,0,5-CV424*0.3)</f>
        <v>0</v>
      </c>
      <c r="BX424" s="169">
        <f>+IF(AY395="G",BC424,0)</f>
        <v>0</v>
      </c>
      <c r="BY424" s="184"/>
      <c r="CA424" s="185">
        <f>+SUM(F424:O424)*F395/P394+P424*P395+Q395*SUM(Q424:W424)/W394+X395*X424+Y395*Y424+Z395*Z424</f>
        <v>0</v>
      </c>
      <c r="CB424" s="232">
        <f t="shared" si="46"/>
        <v>0</v>
      </c>
      <c r="CC424" s="187"/>
      <c r="CD424" s="188">
        <f>+SUM(AB424:AL424)*AB395/AL$2+SUM(AM424:AS424)*AM395/AS$2+AT424*AT395+AU424*AU395+AV424*AV395</f>
        <v>0</v>
      </c>
      <c r="CE424" s="233">
        <f t="shared" si="47"/>
        <v>0</v>
      </c>
      <c r="CF424" s="190"/>
      <c r="CG424" s="191">
        <f>+SUM(BE424:BO424)*BE395/BO$2+SUM(BP424:BV424)*BP395/BV$2+BW424*BW395+BX424*BX395+BY424*BY395</f>
        <v>0</v>
      </c>
      <c r="CH424" s="234">
        <f t="shared" si="48"/>
        <v>0</v>
      </c>
      <c r="CI424" s="190"/>
      <c r="CJ424" s="433">
        <f>+CA424*CA396+CD424*CD396+CG424*CG396</f>
        <v>0</v>
      </c>
      <c r="CL424" s="236"/>
      <c r="CM424" s="237"/>
      <c r="CN424" s="238"/>
      <c r="CP424" s="434"/>
      <c r="CQ424" s="435"/>
      <c r="CR424" s="435"/>
      <c r="CS424" s="435"/>
      <c r="CT424" s="436"/>
      <c r="CU424" s="242">
        <f t="shared" si="57"/>
        <v>0</v>
      </c>
      <c r="CW424" s="243"/>
      <c r="CX424" s="244">
        <f>+IF(DM424=0,0,IF(5*DM424/DM395&lt;2,2,5*DM424/DM395))</f>
        <v>0</v>
      </c>
      <c r="CY424" s="202">
        <f t="shared" si="50"/>
        <v>0</v>
      </c>
      <c r="CZ424" s="245">
        <f>+CW395*CW424+CX395*CX424+CY395*CY424</f>
        <v>0</v>
      </c>
      <c r="DA424" s="204"/>
      <c r="DB424" s="243"/>
      <c r="DC424" s="244">
        <f>+IF(DN424=0,0,IF(5*DN424/DN395&lt;2,2,5*DN424/DN395))</f>
        <v>0</v>
      </c>
      <c r="DD424" s="202">
        <f t="shared" si="51"/>
        <v>0</v>
      </c>
      <c r="DE424" s="246">
        <f>+DB395*DB424+DC395*DC424+DD395*DD424</f>
        <v>0</v>
      </c>
      <c r="DF424" s="190"/>
      <c r="DG424" s="243"/>
      <c r="DH424" s="202">
        <f t="shared" si="49"/>
        <v>0</v>
      </c>
      <c r="DI424" s="202">
        <f t="shared" si="52"/>
        <v>0</v>
      </c>
      <c r="DJ424" s="246">
        <f>+DG395*DG424+DH395*DH424+DI395*DI424</f>
        <v>0</v>
      </c>
      <c r="DK424" s="209"/>
      <c r="DL424" s="247"/>
      <c r="DM424" s="248"/>
      <c r="DN424" s="248"/>
      <c r="DO424" s="249"/>
      <c r="DR424" s="250">
        <f t="shared" si="53"/>
        <v>0</v>
      </c>
      <c r="DS424" s="397"/>
      <c r="DT424" s="397"/>
      <c r="DU424" s="398"/>
      <c r="DV424" s="391"/>
      <c r="DW424" s="253">
        <f t="shared" si="54"/>
        <v>0</v>
      </c>
      <c r="DX424" s="399"/>
      <c r="DY424" s="399"/>
      <c r="DZ424" s="400"/>
      <c r="EA424" s="391"/>
      <c r="EB424" s="401">
        <f t="shared" si="55"/>
        <v>0</v>
      </c>
      <c r="EC424" s="402"/>
      <c r="ED424" s="402"/>
      <c r="EE424" s="403"/>
    </row>
    <row r="425" spans="1:135" x14ac:dyDescent="0.3">
      <c r="A425" s="20">
        <f t="shared" si="56"/>
        <v>70829</v>
      </c>
      <c r="B425" s="21"/>
      <c r="C425" s="21"/>
      <c r="D425" s="21"/>
      <c r="E425" s="458"/>
      <c r="F425" s="266"/>
      <c r="G425" s="268"/>
      <c r="H425" s="268"/>
      <c r="I425" s="268"/>
      <c r="J425" s="268"/>
      <c r="K425" s="268"/>
      <c r="L425" s="268"/>
      <c r="M425" s="268"/>
      <c r="N425" s="268"/>
      <c r="O425" s="224"/>
      <c r="P425" s="167">
        <f>+IF(DL425=0,0,IF(5*DL425/DL422&lt;2,2,5*DL425/DL395))</f>
        <v>0</v>
      </c>
      <c r="Q425" s="266"/>
      <c r="R425" s="269"/>
      <c r="S425" s="269"/>
      <c r="T425" s="169"/>
      <c r="U425" s="169"/>
      <c r="V425" s="169"/>
      <c r="W425" s="166"/>
      <c r="X425" s="183">
        <f>IF(CL395=0,0,5-CL425*0.3)</f>
        <v>0</v>
      </c>
      <c r="Y425" s="169">
        <f>+IF(CP395="M",CU425,0)</f>
        <v>0</v>
      </c>
      <c r="Z425" s="170"/>
      <c r="AB425" s="266"/>
      <c r="AC425" s="268"/>
      <c r="AD425" s="268"/>
      <c r="AE425" s="268"/>
      <c r="AF425" s="268"/>
      <c r="AG425" s="268"/>
      <c r="AH425" s="268"/>
      <c r="AI425" s="268"/>
      <c r="AJ425" s="268"/>
      <c r="AK425" s="226"/>
      <c r="AL425" s="227"/>
      <c r="AM425" s="223">
        <f>+SUM(AX425:BC425)/BC394</f>
        <v>0</v>
      </c>
      <c r="AN425" s="269"/>
      <c r="AO425" s="269"/>
      <c r="AP425" s="169"/>
      <c r="AQ425" s="169"/>
      <c r="AR425" s="169"/>
      <c r="AS425" s="166"/>
      <c r="AT425" s="183">
        <f>IF(CM395=0,0,5-CM425*0.3)</f>
        <v>0</v>
      </c>
      <c r="AU425" s="169">
        <f>+IF(CQ395="G",CU425,0)</f>
        <v>0</v>
      </c>
      <c r="AV425" s="173"/>
      <c r="AX425" s="228"/>
      <c r="AY425" s="229"/>
      <c r="AZ425" s="229"/>
      <c r="BA425" s="229"/>
      <c r="BB425" s="229"/>
      <c r="BC425" s="230"/>
      <c r="BE425" s="270"/>
      <c r="BF425" s="268"/>
      <c r="BG425" s="268"/>
      <c r="BH425" s="268"/>
      <c r="BI425" s="268"/>
      <c r="BJ425" s="268"/>
      <c r="BK425" s="268"/>
      <c r="BL425" s="268"/>
      <c r="BM425" s="268"/>
      <c r="BN425" s="226"/>
      <c r="BO425" s="227"/>
      <c r="BP425" s="223"/>
      <c r="BQ425" s="269"/>
      <c r="BR425" s="269"/>
      <c r="BS425" s="169"/>
      <c r="BT425" s="169"/>
      <c r="BU425" s="169"/>
      <c r="BV425" s="166"/>
      <c r="BW425" s="183">
        <f>IF(CV395=0,0,5-CV425*0.3)</f>
        <v>0</v>
      </c>
      <c r="BX425" s="169">
        <f>+IF(AY395="G",BC425,0)</f>
        <v>0</v>
      </c>
      <c r="BY425" s="184"/>
      <c r="CA425" s="185">
        <f>+SUM(F425:O425)*F395/P394+P425*P395+Q395*SUM(Q425:W425)/W394+X395*X425+Y395*Y425+Z395*Z425</f>
        <v>0</v>
      </c>
      <c r="CB425" s="232">
        <f t="shared" si="46"/>
        <v>0</v>
      </c>
      <c r="CC425" s="187"/>
      <c r="CD425" s="188">
        <f>+SUM(AB425:AL425)*AB395/AL$2+SUM(AM425:AS425)*AM395/AS$2+AT425*AT395+AU425*AU395+AV425*AV395</f>
        <v>0</v>
      </c>
      <c r="CE425" s="233">
        <f t="shared" si="47"/>
        <v>0</v>
      </c>
      <c r="CF425" s="190"/>
      <c r="CG425" s="191">
        <f>+SUM(BE425:BO425)*BE395/BO$2+SUM(BP425:BV425)*BP395/BV$2+BW425*BW395+BX425*BX395+BY425*BY395</f>
        <v>0</v>
      </c>
      <c r="CH425" s="234">
        <f t="shared" si="48"/>
        <v>0</v>
      </c>
      <c r="CI425" s="190"/>
      <c r="CJ425" s="433">
        <f>+CA425*CA396+CD425*CD396+CG425*CG396</f>
        <v>0</v>
      </c>
      <c r="CL425" s="236"/>
      <c r="CM425" s="237"/>
      <c r="CN425" s="238"/>
      <c r="CP425" s="434"/>
      <c r="CQ425" s="435"/>
      <c r="CR425" s="435"/>
      <c r="CS425" s="435"/>
      <c r="CT425" s="436"/>
      <c r="CU425" s="242">
        <f t="shared" si="57"/>
        <v>0</v>
      </c>
      <c r="CW425" s="243"/>
      <c r="CX425" s="244">
        <f>+IF(DM425=0,0,IF(5*DM425/DM395&lt;2,2,5*DM425/DM395))</f>
        <v>0</v>
      </c>
      <c r="CY425" s="202">
        <f t="shared" si="50"/>
        <v>0</v>
      </c>
      <c r="CZ425" s="245">
        <f>+CW395*CW425+CX395*CX425+CY395*CY425</f>
        <v>0</v>
      </c>
      <c r="DA425" s="204"/>
      <c r="DB425" s="243"/>
      <c r="DC425" s="244">
        <f>+IF(DN425=0,0,IF(5*DN425/DN395&lt;2,2,5*DN425/DN395))</f>
        <v>0</v>
      </c>
      <c r="DD425" s="202">
        <f t="shared" si="51"/>
        <v>0</v>
      </c>
      <c r="DE425" s="246">
        <f>+DB395*DB425+DC395*DC425+DD395*DD425</f>
        <v>0</v>
      </c>
      <c r="DF425" s="190"/>
      <c r="DG425" s="243"/>
      <c r="DH425" s="202">
        <f t="shared" si="49"/>
        <v>0</v>
      </c>
      <c r="DI425" s="202">
        <f t="shared" si="52"/>
        <v>0</v>
      </c>
      <c r="DJ425" s="246">
        <f>+DG395*DG425+DH395*DH425+DI395*DI425</f>
        <v>0</v>
      </c>
      <c r="DK425" s="209"/>
      <c r="DL425" s="247"/>
      <c r="DM425" s="248"/>
      <c r="DN425" s="248"/>
      <c r="DO425" s="249"/>
      <c r="DR425" s="250">
        <f t="shared" si="53"/>
        <v>0</v>
      </c>
      <c r="DS425" s="397"/>
      <c r="DT425" s="397"/>
      <c r="DU425" s="398"/>
      <c r="DV425" s="391"/>
      <c r="DW425" s="253">
        <f t="shared" si="54"/>
        <v>0</v>
      </c>
      <c r="DX425" s="399"/>
      <c r="DY425" s="399"/>
      <c r="DZ425" s="400"/>
      <c r="EA425" s="391"/>
      <c r="EB425" s="401">
        <f t="shared" si="55"/>
        <v>0</v>
      </c>
      <c r="EC425" s="402"/>
      <c r="ED425" s="402"/>
      <c r="EE425" s="403"/>
    </row>
    <row r="426" spans="1:135" x14ac:dyDescent="0.3">
      <c r="A426" s="20">
        <f t="shared" si="56"/>
        <v>70830</v>
      </c>
      <c r="B426" s="21"/>
      <c r="C426" s="21"/>
      <c r="D426" s="21"/>
      <c r="E426" s="458"/>
      <c r="F426" s="223"/>
      <c r="G426" s="183"/>
      <c r="H426" s="183"/>
      <c r="I426" s="183"/>
      <c r="J426" s="183"/>
      <c r="K426" s="183"/>
      <c r="L426" s="183"/>
      <c r="M426" s="183"/>
      <c r="N426" s="183"/>
      <c r="O426" s="224"/>
      <c r="P426" s="167">
        <f>+IF(DL426=0,0,IF(5*DL426/DL423&lt;2,2,5*DL426/DL395))</f>
        <v>0</v>
      </c>
      <c r="Q426" s="223"/>
      <c r="R426" s="225"/>
      <c r="S426" s="225"/>
      <c r="T426" s="168"/>
      <c r="U426" s="168"/>
      <c r="V426" s="168"/>
      <c r="W426" s="166"/>
      <c r="X426" s="183">
        <f>IF(CL395=0,0,5-CL426*0.3)</f>
        <v>0</v>
      </c>
      <c r="Y426" s="169">
        <f>+IF(CP395="M",CU426,0)</f>
        <v>0</v>
      </c>
      <c r="Z426" s="170"/>
      <c r="AB426" s="223"/>
      <c r="AC426" s="183"/>
      <c r="AD426" s="183"/>
      <c r="AE426" s="183"/>
      <c r="AF426" s="183"/>
      <c r="AG426" s="183"/>
      <c r="AH426" s="183"/>
      <c r="AI426" s="183"/>
      <c r="AJ426" s="183"/>
      <c r="AK426" s="226"/>
      <c r="AL426" s="227"/>
      <c r="AM426" s="223">
        <f>+SUM(AX426:BC426)/BC394</f>
        <v>0</v>
      </c>
      <c r="AN426" s="225"/>
      <c r="AO426" s="225"/>
      <c r="AP426" s="168"/>
      <c r="AQ426" s="168"/>
      <c r="AR426" s="168"/>
      <c r="AS426" s="166"/>
      <c r="AT426" s="183">
        <f>IF(CM395=0,0,5-CM426*0.3)</f>
        <v>0</v>
      </c>
      <c r="AU426" s="169">
        <f>+IF(CQ395="G",CU426,0)</f>
        <v>0</v>
      </c>
      <c r="AV426" s="173"/>
      <c r="AX426" s="228"/>
      <c r="AY426" s="229"/>
      <c r="AZ426" s="229"/>
      <c r="BA426" s="229"/>
      <c r="BB426" s="229"/>
      <c r="BC426" s="230"/>
      <c r="BE426" s="231"/>
      <c r="BF426" s="183"/>
      <c r="BG426" s="183"/>
      <c r="BH426" s="183"/>
      <c r="BI426" s="183"/>
      <c r="BJ426" s="183"/>
      <c r="BK426" s="183"/>
      <c r="BL426" s="183"/>
      <c r="BM426" s="183"/>
      <c r="BN426" s="226"/>
      <c r="BO426" s="227"/>
      <c r="BP426" s="223"/>
      <c r="BQ426" s="225"/>
      <c r="BR426" s="225"/>
      <c r="BS426" s="168"/>
      <c r="BT426" s="168"/>
      <c r="BU426" s="168"/>
      <c r="BV426" s="166"/>
      <c r="BW426" s="183">
        <f>IF(CV395=0,0,5-CV426*0.3)</f>
        <v>0</v>
      </c>
      <c r="BX426" s="169">
        <f>+IF(AY395="G",BC426,0)</f>
        <v>0</v>
      </c>
      <c r="BY426" s="184"/>
      <c r="CA426" s="185">
        <f>+SUM(F426:O426)*F395/P394+P426*P395+Q395*SUM(Q426:W426)/W394+X395*X426+Y395*Y426+Z395*Z426</f>
        <v>0</v>
      </c>
      <c r="CB426" s="232">
        <f t="shared" si="46"/>
        <v>0</v>
      </c>
      <c r="CC426" s="187"/>
      <c r="CD426" s="188">
        <f>+SUM(AB426:AL426)*AB395/AL$2+SUM(AM426:AS426)*AM395/AS$2+AT426*AT395+AU426*AU395+AV426*AV395</f>
        <v>0</v>
      </c>
      <c r="CE426" s="233">
        <f t="shared" si="47"/>
        <v>0</v>
      </c>
      <c r="CF426" s="190"/>
      <c r="CG426" s="191">
        <f>+SUM(BE426:BO426)*BE395/BO$2+SUM(BP426:BV426)*BP395/BV$2+BW426*BW395+BX426*BX395+BY426*BY395</f>
        <v>0</v>
      </c>
      <c r="CH426" s="234">
        <f t="shared" si="48"/>
        <v>0</v>
      </c>
      <c r="CI426" s="190"/>
      <c r="CJ426" s="433">
        <f>+CA426*CA396+CD426*CD396+CG426*CG396</f>
        <v>0</v>
      </c>
      <c r="CL426" s="236"/>
      <c r="CM426" s="237"/>
      <c r="CN426" s="238"/>
      <c r="CP426" s="239"/>
      <c r="CQ426" s="240"/>
      <c r="CR426" s="240"/>
      <c r="CS426" s="240"/>
      <c r="CT426" s="241"/>
      <c r="CU426" s="242">
        <f t="shared" si="57"/>
        <v>0</v>
      </c>
      <c r="CW426" s="243"/>
      <c r="CX426" s="244">
        <f>+IF(DM426=0,0,IF(5*DM426/DM395&lt;2,2,5*DM426/DM395))</f>
        <v>0</v>
      </c>
      <c r="CY426" s="202">
        <f t="shared" si="50"/>
        <v>0</v>
      </c>
      <c r="CZ426" s="245">
        <f>+CW395*CW426+CX395*CX426+CY395*CY426</f>
        <v>0</v>
      </c>
      <c r="DA426" s="204"/>
      <c r="DB426" s="243"/>
      <c r="DC426" s="244">
        <f>+IF(DN426=0,0,IF(5*DN426/DN395&lt;2,2,5*DN426/DN395))</f>
        <v>0</v>
      </c>
      <c r="DD426" s="202">
        <f t="shared" si="51"/>
        <v>0</v>
      </c>
      <c r="DE426" s="246">
        <f>+DB395*DB426+DC395*DC426+DD395*DD426</f>
        <v>0</v>
      </c>
      <c r="DF426" s="190"/>
      <c r="DG426" s="243"/>
      <c r="DH426" s="202">
        <f t="shared" si="49"/>
        <v>0</v>
      </c>
      <c r="DI426" s="202">
        <f t="shared" si="52"/>
        <v>0</v>
      </c>
      <c r="DJ426" s="246">
        <f>+DG395*DG426+DH395*DH426+DI395*DI426</f>
        <v>0</v>
      </c>
      <c r="DK426" s="209"/>
      <c r="DL426" s="247"/>
      <c r="DM426" s="248"/>
      <c r="DN426" s="248"/>
      <c r="DO426" s="249"/>
      <c r="DR426" s="250">
        <f t="shared" si="53"/>
        <v>0</v>
      </c>
      <c r="DS426" s="397"/>
      <c r="DT426" s="397"/>
      <c r="DU426" s="398"/>
      <c r="DV426" s="391"/>
      <c r="DW426" s="253">
        <f t="shared" si="54"/>
        <v>0</v>
      </c>
      <c r="DX426" s="399"/>
      <c r="DY426" s="399"/>
      <c r="DZ426" s="400"/>
      <c r="EA426" s="391"/>
      <c r="EB426" s="401">
        <f t="shared" si="55"/>
        <v>0</v>
      </c>
      <c r="EC426" s="402"/>
      <c r="ED426" s="402"/>
      <c r="EE426" s="403"/>
    </row>
    <row r="427" spans="1:135" x14ac:dyDescent="0.3">
      <c r="A427" s="20">
        <f t="shared" si="56"/>
        <v>70831</v>
      </c>
      <c r="B427" s="21"/>
      <c r="C427" s="21"/>
      <c r="D427" s="21"/>
      <c r="E427" s="458"/>
      <c r="F427" s="223"/>
      <c r="G427" s="183"/>
      <c r="H427" s="183"/>
      <c r="I427" s="183"/>
      <c r="J427" s="183"/>
      <c r="K427" s="183"/>
      <c r="L427" s="183"/>
      <c r="M427" s="183"/>
      <c r="N427" s="183"/>
      <c r="O427" s="224"/>
      <c r="P427" s="167">
        <f>+IF(DL427=0,0,IF(5*DL427/DL424&lt;2,2,5*DL427/DL395))</f>
        <v>0</v>
      </c>
      <c r="Q427" s="223"/>
      <c r="R427" s="225"/>
      <c r="S427" s="225"/>
      <c r="T427" s="168"/>
      <c r="U427" s="168"/>
      <c r="V427" s="168"/>
      <c r="W427" s="166"/>
      <c r="X427" s="183">
        <f>IF(CL395=0,0,5-CL427*0.3)</f>
        <v>0</v>
      </c>
      <c r="Y427" s="169">
        <f>+IF(CP395="M",CU427,0)</f>
        <v>0</v>
      </c>
      <c r="Z427" s="170"/>
      <c r="AB427" s="223"/>
      <c r="AC427" s="183"/>
      <c r="AD427" s="183"/>
      <c r="AE427" s="183"/>
      <c r="AF427" s="183"/>
      <c r="AG427" s="183"/>
      <c r="AH427" s="183"/>
      <c r="AI427" s="183"/>
      <c r="AJ427" s="183"/>
      <c r="AK427" s="226"/>
      <c r="AL427" s="227"/>
      <c r="AM427" s="223">
        <f>+SUM(AX427:BC427)/BC394</f>
        <v>0</v>
      </c>
      <c r="AN427" s="225"/>
      <c r="AO427" s="225"/>
      <c r="AP427" s="168"/>
      <c r="AQ427" s="168"/>
      <c r="AR427" s="168"/>
      <c r="AS427" s="166"/>
      <c r="AT427" s="183">
        <f>IF(CM395=0,0,5-CM427*0.3)</f>
        <v>0</v>
      </c>
      <c r="AU427" s="169">
        <f>+IF(CQ395="G",CU427,0)</f>
        <v>0</v>
      </c>
      <c r="AV427" s="173"/>
      <c r="AX427" s="228"/>
      <c r="AY427" s="229"/>
      <c r="AZ427" s="229"/>
      <c r="BA427" s="229"/>
      <c r="BB427" s="229"/>
      <c r="BC427" s="230"/>
      <c r="BE427" s="231"/>
      <c r="BF427" s="183"/>
      <c r="BG427" s="183"/>
      <c r="BH427" s="183"/>
      <c r="BI427" s="183"/>
      <c r="BJ427" s="183"/>
      <c r="BK427" s="183"/>
      <c r="BL427" s="183"/>
      <c r="BM427" s="183"/>
      <c r="BN427" s="226"/>
      <c r="BO427" s="227"/>
      <c r="BP427" s="223"/>
      <c r="BQ427" s="225"/>
      <c r="BR427" s="225"/>
      <c r="BS427" s="168"/>
      <c r="BT427" s="168"/>
      <c r="BU427" s="168"/>
      <c r="BV427" s="166"/>
      <c r="BW427" s="183">
        <f>IF(CV395=0,0,5-CV427*0.3)</f>
        <v>0</v>
      </c>
      <c r="BX427" s="169">
        <f>+IF(AY395="G",BC427,0)</f>
        <v>0</v>
      </c>
      <c r="BY427" s="184"/>
      <c r="CA427" s="185">
        <f>+SUM(F427:O427)*F395/P394+P427*P395+Q395*SUM(Q427:W427)/W394+X395*X427+Y395*Y427+Z395*Z427</f>
        <v>0</v>
      </c>
      <c r="CB427" s="232">
        <f t="shared" si="46"/>
        <v>0</v>
      </c>
      <c r="CC427" s="187"/>
      <c r="CD427" s="188">
        <f>+SUM(AB427:AL427)*AB395/AL$2+SUM(AM427:AS427)*AM395/AS$2+AT427*AT395+AU427*AU395+AV427*AV395</f>
        <v>0</v>
      </c>
      <c r="CE427" s="233">
        <f t="shared" si="47"/>
        <v>0</v>
      </c>
      <c r="CF427" s="190"/>
      <c r="CG427" s="191">
        <f>+SUM(BE427:BO427)*BE395/BO$2+SUM(BP427:BV427)*BP395/BV$2+BW427*BW395+BX427*BX395+BY427*BY395</f>
        <v>0</v>
      </c>
      <c r="CH427" s="234">
        <f t="shared" si="48"/>
        <v>0</v>
      </c>
      <c r="CI427" s="190"/>
      <c r="CJ427" s="433">
        <f>+CA427*CA396+CD427*CD396+CG427*CG396</f>
        <v>0</v>
      </c>
      <c r="CL427" s="236"/>
      <c r="CM427" s="237"/>
      <c r="CN427" s="238"/>
      <c r="CP427" s="239"/>
      <c r="CQ427" s="240"/>
      <c r="CR427" s="240"/>
      <c r="CS427" s="240"/>
      <c r="CT427" s="241"/>
      <c r="CU427" s="242">
        <f t="shared" si="57"/>
        <v>0</v>
      </c>
      <c r="CW427" s="243"/>
      <c r="CX427" s="244">
        <f>+IF(DM427=0,0,IF(5*DM427/DM395&lt;2,2,5*DM427/DM395))</f>
        <v>0</v>
      </c>
      <c r="CY427" s="202">
        <f t="shared" si="50"/>
        <v>0</v>
      </c>
      <c r="CZ427" s="245">
        <f>+CW395*CW427+CX395*CX427+CY395*CY427</f>
        <v>0</v>
      </c>
      <c r="DA427" s="204"/>
      <c r="DB427" s="243"/>
      <c r="DC427" s="244">
        <f>+IF(DN427=0,0,IF(5*DN427/DN395&lt;2,2,5*DN427/DN395))</f>
        <v>0</v>
      </c>
      <c r="DD427" s="202">
        <f t="shared" si="51"/>
        <v>0</v>
      </c>
      <c r="DE427" s="246">
        <f>+DB395*DB427+DC395*DC427+DD395*DD427</f>
        <v>0</v>
      </c>
      <c r="DF427" s="190"/>
      <c r="DG427" s="243"/>
      <c r="DH427" s="202">
        <f t="shared" si="49"/>
        <v>0</v>
      </c>
      <c r="DI427" s="202">
        <f t="shared" si="52"/>
        <v>0</v>
      </c>
      <c r="DJ427" s="246">
        <f>+DG395*DG427+DH395*DH427+DI395*DI427</f>
        <v>0</v>
      </c>
      <c r="DK427" s="209"/>
      <c r="DL427" s="247"/>
      <c r="DM427" s="248"/>
      <c r="DN427" s="248"/>
      <c r="DO427" s="249"/>
      <c r="DR427" s="250">
        <f t="shared" si="53"/>
        <v>0</v>
      </c>
      <c r="DS427" s="397"/>
      <c r="DT427" s="397"/>
      <c r="DU427" s="398"/>
      <c r="DV427" s="391"/>
      <c r="DW427" s="253">
        <f t="shared" si="54"/>
        <v>0</v>
      </c>
      <c r="DX427" s="399"/>
      <c r="DY427" s="399"/>
      <c r="DZ427" s="400"/>
      <c r="EA427" s="391"/>
      <c r="EB427" s="401">
        <f t="shared" si="55"/>
        <v>0</v>
      </c>
      <c r="EC427" s="402"/>
      <c r="ED427" s="402"/>
      <c r="EE427" s="403"/>
    </row>
    <row r="428" spans="1:135" x14ac:dyDescent="0.3">
      <c r="A428" s="20">
        <f t="shared" si="56"/>
        <v>70832</v>
      </c>
      <c r="B428" s="21"/>
      <c r="C428" s="21"/>
      <c r="D428" s="21"/>
      <c r="E428" s="458"/>
      <c r="F428" s="266"/>
      <c r="G428" s="268"/>
      <c r="H428" s="268"/>
      <c r="I428" s="268"/>
      <c r="J428" s="268"/>
      <c r="K428" s="268"/>
      <c r="L428" s="268"/>
      <c r="M428" s="268"/>
      <c r="N428" s="268"/>
      <c r="O428" s="224"/>
      <c r="P428" s="167">
        <f>+IF(DL428=0,0,IF(5*DL428/DL425&lt;2,2,5*DL428/DL395))</f>
        <v>0</v>
      </c>
      <c r="Q428" s="266"/>
      <c r="R428" s="269"/>
      <c r="S428" s="269"/>
      <c r="T428" s="169"/>
      <c r="U428" s="169"/>
      <c r="V428" s="169"/>
      <c r="W428" s="166"/>
      <c r="X428" s="183">
        <f>IF(CL395=0,0,5-CL428*0.3)</f>
        <v>0</v>
      </c>
      <c r="Y428" s="169">
        <f>+IF(CP395="M",CU428,0)</f>
        <v>0</v>
      </c>
      <c r="Z428" s="170"/>
      <c r="AB428" s="266"/>
      <c r="AC428" s="268"/>
      <c r="AD428" s="268"/>
      <c r="AE428" s="268"/>
      <c r="AF428" s="268"/>
      <c r="AG428" s="268"/>
      <c r="AH428" s="268"/>
      <c r="AI428" s="268"/>
      <c r="AJ428" s="268"/>
      <c r="AK428" s="226"/>
      <c r="AL428" s="227"/>
      <c r="AM428" s="223">
        <f>+SUM(AX428:BC428)/BC394</f>
        <v>0</v>
      </c>
      <c r="AN428" s="269"/>
      <c r="AO428" s="269"/>
      <c r="AP428" s="169"/>
      <c r="AQ428" s="169"/>
      <c r="AR428" s="169"/>
      <c r="AS428" s="166"/>
      <c r="AT428" s="183">
        <f>IF(CM395=0,0,5-CM428*0.3)</f>
        <v>0</v>
      </c>
      <c r="AU428" s="169">
        <f>+IF(CQ395="G",CU428,0)</f>
        <v>0</v>
      </c>
      <c r="AV428" s="173"/>
      <c r="AX428" s="228"/>
      <c r="AY428" s="229"/>
      <c r="AZ428" s="229"/>
      <c r="BA428" s="229"/>
      <c r="BB428" s="229"/>
      <c r="BC428" s="230"/>
      <c r="BE428" s="270"/>
      <c r="BF428" s="268"/>
      <c r="BG428" s="268"/>
      <c r="BH428" s="268"/>
      <c r="BI428" s="268"/>
      <c r="BJ428" s="268"/>
      <c r="BK428" s="268"/>
      <c r="BL428" s="268"/>
      <c r="BM428" s="268"/>
      <c r="BN428" s="226"/>
      <c r="BO428" s="227"/>
      <c r="BP428" s="223"/>
      <c r="BQ428" s="269"/>
      <c r="BR428" s="269"/>
      <c r="BS428" s="169"/>
      <c r="BT428" s="169"/>
      <c r="BU428" s="169"/>
      <c r="BV428" s="166"/>
      <c r="BW428" s="183">
        <f>IF(CV395=0,0,5-CV428*0.3)</f>
        <v>0</v>
      </c>
      <c r="BX428" s="169">
        <f>+IF(AY395="G",BC428,0)</f>
        <v>0</v>
      </c>
      <c r="BY428" s="184"/>
      <c r="CA428" s="185">
        <f>+SUM(F428:O428)*F395/P394+P428*P395+Q395*SUM(Q428:W428)/W394+X395*X428+Y395*Y428+Z395*Z428</f>
        <v>0</v>
      </c>
      <c r="CB428" s="232">
        <f t="shared" si="46"/>
        <v>0</v>
      </c>
      <c r="CC428" s="187"/>
      <c r="CD428" s="188">
        <f>+SUM(AB428:AL428)*AB395/AL$2+SUM(AM428:AS428)*AM395/AS$2+AT428*AT395+AU428*AU395+AV428*AV395</f>
        <v>0</v>
      </c>
      <c r="CE428" s="233">
        <f t="shared" si="47"/>
        <v>0</v>
      </c>
      <c r="CF428" s="190"/>
      <c r="CG428" s="191">
        <f>+SUM(BE428:BO428)*BE395/BO$2+SUM(BP428:BV428)*BP395/BV$2+BW428*BW395+BX428*BX395+BY428*BY395</f>
        <v>0</v>
      </c>
      <c r="CH428" s="234">
        <f t="shared" si="48"/>
        <v>0</v>
      </c>
      <c r="CI428" s="190"/>
      <c r="CJ428" s="433">
        <f>+CA428*CA396+CD428*CD396+CG428*CG396</f>
        <v>0</v>
      </c>
      <c r="CL428" s="236"/>
      <c r="CM428" s="237"/>
      <c r="CN428" s="238"/>
      <c r="CP428" s="239"/>
      <c r="CQ428" s="240"/>
      <c r="CR428" s="240"/>
      <c r="CS428" s="240"/>
      <c r="CT428" s="241"/>
      <c r="CU428" s="242">
        <f t="shared" si="57"/>
        <v>0</v>
      </c>
      <c r="CW428" s="243"/>
      <c r="CX428" s="244">
        <f>+IF(DM428=0,0,IF(5*DM428/DM395&lt;2,2,5*DM428/DM395))</f>
        <v>0</v>
      </c>
      <c r="CY428" s="202">
        <f t="shared" si="50"/>
        <v>0</v>
      </c>
      <c r="CZ428" s="245">
        <f>+CW395*CW428+CX395*CX428+CY395*CY428</f>
        <v>0</v>
      </c>
      <c r="DA428" s="204"/>
      <c r="DB428" s="243"/>
      <c r="DC428" s="244">
        <f>+IF(DN428=0,0,IF(5*DN428/DN395&lt;2,2,5*DN428/DN395))</f>
        <v>0</v>
      </c>
      <c r="DD428" s="202">
        <f t="shared" si="51"/>
        <v>0</v>
      </c>
      <c r="DE428" s="246">
        <f>+DB395*DB428+DC395*DC428+DD395*DD428</f>
        <v>0</v>
      </c>
      <c r="DF428" s="190"/>
      <c r="DG428" s="243"/>
      <c r="DH428" s="202">
        <f t="shared" si="49"/>
        <v>0</v>
      </c>
      <c r="DI428" s="202">
        <f t="shared" si="52"/>
        <v>0</v>
      </c>
      <c r="DJ428" s="246">
        <f>+DG395*DG428+DH395*DH428+DI395*DI428</f>
        <v>0</v>
      </c>
      <c r="DK428" s="209"/>
      <c r="DL428" s="247"/>
      <c r="DM428" s="248"/>
      <c r="DN428" s="248"/>
      <c r="DO428" s="249"/>
      <c r="DR428" s="250">
        <f t="shared" si="53"/>
        <v>0</v>
      </c>
      <c r="DS428" s="397"/>
      <c r="DT428" s="397"/>
      <c r="DU428" s="398"/>
      <c r="DV428" s="391"/>
      <c r="DW428" s="253">
        <f t="shared" si="54"/>
        <v>0</v>
      </c>
      <c r="DX428" s="399"/>
      <c r="DY428" s="399"/>
      <c r="DZ428" s="400"/>
      <c r="EA428" s="391"/>
      <c r="EB428" s="401">
        <f t="shared" si="55"/>
        <v>0</v>
      </c>
      <c r="EC428" s="402"/>
      <c r="ED428" s="402"/>
      <c r="EE428" s="403"/>
    </row>
    <row r="429" spans="1:135" x14ac:dyDescent="0.3">
      <c r="A429" s="20">
        <f t="shared" si="56"/>
        <v>70833</v>
      </c>
      <c r="B429" s="21"/>
      <c r="C429" s="21"/>
      <c r="D429" s="21"/>
      <c r="E429" s="458"/>
      <c r="F429" s="223"/>
      <c r="G429" s="183"/>
      <c r="H429" s="183"/>
      <c r="I429" s="183"/>
      <c r="J429" s="183"/>
      <c r="K429" s="183"/>
      <c r="L429" s="183"/>
      <c r="M429" s="183"/>
      <c r="N429" s="183"/>
      <c r="O429" s="224"/>
      <c r="P429" s="167">
        <f>+IF(DL429=0,0,IF(5*DL429/DL426&lt;2,2,5*DL429/DL395))</f>
        <v>0</v>
      </c>
      <c r="Q429" s="223"/>
      <c r="R429" s="225"/>
      <c r="S429" s="225"/>
      <c r="T429" s="168"/>
      <c r="U429" s="168"/>
      <c r="V429" s="168"/>
      <c r="W429" s="166"/>
      <c r="X429" s="183">
        <f>IF(CL395=0,0,5-CL429*0.3)</f>
        <v>0</v>
      </c>
      <c r="Y429" s="169">
        <f>+IF(CP395="M",CU429,0)</f>
        <v>0</v>
      </c>
      <c r="Z429" s="170"/>
      <c r="AB429" s="223"/>
      <c r="AC429" s="183"/>
      <c r="AD429" s="183"/>
      <c r="AE429" s="183"/>
      <c r="AF429" s="183"/>
      <c r="AG429" s="183"/>
      <c r="AH429" s="183"/>
      <c r="AI429" s="183"/>
      <c r="AJ429" s="183"/>
      <c r="AK429" s="226"/>
      <c r="AL429" s="227"/>
      <c r="AM429" s="223">
        <f>+SUM(AX429:BC429)/BC394</f>
        <v>0</v>
      </c>
      <c r="AN429" s="225"/>
      <c r="AO429" s="225"/>
      <c r="AP429" s="168"/>
      <c r="AQ429" s="168"/>
      <c r="AR429" s="168"/>
      <c r="AS429" s="166"/>
      <c r="AT429" s="183">
        <f>IF(CM395=0,0,5-CM429*0.3)</f>
        <v>0</v>
      </c>
      <c r="AU429" s="169">
        <f>+IF(CQ395="G",CU429,0)</f>
        <v>0</v>
      </c>
      <c r="AV429" s="173"/>
      <c r="AX429" s="228"/>
      <c r="AY429" s="229"/>
      <c r="AZ429" s="229"/>
      <c r="BA429" s="229"/>
      <c r="BB429" s="229"/>
      <c r="BC429" s="230"/>
      <c r="BE429" s="231"/>
      <c r="BF429" s="183"/>
      <c r="BG429" s="183"/>
      <c r="BH429" s="183"/>
      <c r="BI429" s="183"/>
      <c r="BJ429" s="183"/>
      <c r="BK429" s="183"/>
      <c r="BL429" s="183"/>
      <c r="BM429" s="183"/>
      <c r="BN429" s="226"/>
      <c r="BO429" s="227"/>
      <c r="BP429" s="223"/>
      <c r="BQ429" s="225"/>
      <c r="BR429" s="225"/>
      <c r="BS429" s="168"/>
      <c r="BT429" s="168"/>
      <c r="BU429" s="168"/>
      <c r="BV429" s="166"/>
      <c r="BW429" s="183">
        <f>IF(CV395=0,0,5-CV429*0.3)</f>
        <v>0</v>
      </c>
      <c r="BX429" s="169">
        <f>+IF(AY395="G",BC429,0)</f>
        <v>0</v>
      </c>
      <c r="BY429" s="184"/>
      <c r="CA429" s="185">
        <f>+SUM(F429:O429)*F395/P394+P429*P395+Q395*SUM(Q429:W429)/W394+X395*X429+Y395*Y429+Z395*Z429</f>
        <v>0</v>
      </c>
      <c r="CB429" s="232">
        <f t="shared" si="46"/>
        <v>0</v>
      </c>
      <c r="CC429" s="187"/>
      <c r="CD429" s="188">
        <f>+SUM(AB429:AL429)*AB395/AL$2+SUM(AM429:AS429)*AM395/AS$2+AT429*AT395+AU429*AU395+AV429*AV395</f>
        <v>0</v>
      </c>
      <c r="CE429" s="233">
        <f t="shared" si="47"/>
        <v>0</v>
      </c>
      <c r="CF429" s="190"/>
      <c r="CG429" s="191">
        <f>+SUM(BE429:BO429)*BE395/BO$2+SUM(BP429:BV429)*BP395/BV$2+BW429*BW395+BX429*BX395+BY429*BY395</f>
        <v>0</v>
      </c>
      <c r="CH429" s="234">
        <f t="shared" si="48"/>
        <v>0</v>
      </c>
      <c r="CI429" s="190"/>
      <c r="CJ429" s="433">
        <f>+CA429*CA396+CD429*CD396+CG429*CG396</f>
        <v>0</v>
      </c>
      <c r="CL429" s="236"/>
      <c r="CM429" s="237"/>
      <c r="CN429" s="238"/>
      <c r="CP429" s="239"/>
      <c r="CQ429" s="240"/>
      <c r="CR429" s="240"/>
      <c r="CS429" s="240"/>
      <c r="CT429" s="241"/>
      <c r="CU429" s="242">
        <f t="shared" si="57"/>
        <v>0</v>
      </c>
      <c r="CW429" s="243"/>
      <c r="CX429" s="244">
        <f>+IF(DM429=0,0,IF(5*DM429/DM395&lt;2,2,5*DM429/DM395))</f>
        <v>0</v>
      </c>
      <c r="CY429" s="202">
        <f t="shared" si="50"/>
        <v>0</v>
      </c>
      <c r="CZ429" s="245">
        <f>+CW395*CW429+CX395*CX429+CY395*CY429</f>
        <v>0</v>
      </c>
      <c r="DA429" s="204"/>
      <c r="DB429" s="243"/>
      <c r="DC429" s="244">
        <f>+IF(DN429=0,0,IF(5*DN429/DN395&lt;2,2,5*DN429/DN395))</f>
        <v>0</v>
      </c>
      <c r="DD429" s="202">
        <f t="shared" si="51"/>
        <v>0</v>
      </c>
      <c r="DE429" s="246">
        <f>+DB395*DB429+DC395*DC429+DD395*DD429</f>
        <v>0</v>
      </c>
      <c r="DF429" s="190"/>
      <c r="DG429" s="243"/>
      <c r="DH429" s="202">
        <f t="shared" si="49"/>
        <v>0</v>
      </c>
      <c r="DI429" s="202">
        <f t="shared" si="52"/>
        <v>0</v>
      </c>
      <c r="DJ429" s="246">
        <f>+DG395*DG429+DH395*DH429+DI395*DI429</f>
        <v>0</v>
      </c>
      <c r="DK429" s="209"/>
      <c r="DL429" s="247"/>
      <c r="DM429" s="248"/>
      <c r="DN429" s="248"/>
      <c r="DO429" s="249"/>
      <c r="DR429" s="250">
        <f t="shared" si="53"/>
        <v>0</v>
      </c>
      <c r="DS429" s="397"/>
      <c r="DT429" s="397"/>
      <c r="DU429" s="398"/>
      <c r="DV429" s="391"/>
      <c r="DW429" s="253">
        <f t="shared" si="54"/>
        <v>0</v>
      </c>
      <c r="DX429" s="399"/>
      <c r="DY429" s="399"/>
      <c r="DZ429" s="400"/>
      <c r="EA429" s="391"/>
      <c r="EB429" s="401">
        <f t="shared" si="55"/>
        <v>0</v>
      </c>
      <c r="EC429" s="402"/>
      <c r="ED429" s="402"/>
      <c r="EE429" s="403"/>
    </row>
    <row r="430" spans="1:135" x14ac:dyDescent="0.3">
      <c r="A430" s="20">
        <f t="shared" si="56"/>
        <v>70834</v>
      </c>
      <c r="B430" s="21"/>
      <c r="C430" s="21"/>
      <c r="D430" s="21"/>
      <c r="E430" s="458"/>
      <c r="F430" s="223"/>
      <c r="G430" s="183"/>
      <c r="H430" s="183"/>
      <c r="I430" s="183"/>
      <c r="J430" s="183"/>
      <c r="K430" s="183"/>
      <c r="L430" s="183"/>
      <c r="M430" s="183"/>
      <c r="N430" s="183"/>
      <c r="O430" s="224"/>
      <c r="P430" s="167">
        <f>+IF(DL430=0,0,IF(5*DL430/DL427&lt;2,2,5*DL430/DL395))</f>
        <v>0</v>
      </c>
      <c r="Q430" s="223"/>
      <c r="R430" s="225"/>
      <c r="S430" s="225"/>
      <c r="T430" s="168"/>
      <c r="U430" s="168"/>
      <c r="V430" s="168"/>
      <c r="W430" s="166"/>
      <c r="X430" s="183">
        <f>IF(CL395=0,0,5-CL430*0.3)</f>
        <v>0</v>
      </c>
      <c r="Y430" s="169">
        <f>+IF(CP395="M",CU430,0)</f>
        <v>0</v>
      </c>
      <c r="Z430" s="170"/>
      <c r="AB430" s="223"/>
      <c r="AC430" s="183"/>
      <c r="AD430" s="183"/>
      <c r="AE430" s="183"/>
      <c r="AF430" s="183"/>
      <c r="AG430" s="183"/>
      <c r="AH430" s="183"/>
      <c r="AI430" s="183"/>
      <c r="AJ430" s="183"/>
      <c r="AK430" s="226"/>
      <c r="AL430" s="227"/>
      <c r="AM430" s="223">
        <f>+SUM(AX430:BC430)/BC394</f>
        <v>0</v>
      </c>
      <c r="AN430" s="225"/>
      <c r="AO430" s="225"/>
      <c r="AP430" s="168"/>
      <c r="AQ430" s="168"/>
      <c r="AR430" s="168"/>
      <c r="AS430" s="166"/>
      <c r="AT430" s="183">
        <f>IF(CM395=0,0,5-CM430*0.3)</f>
        <v>0</v>
      </c>
      <c r="AU430" s="169">
        <f>+IF(CQ395="G",CU430,0)</f>
        <v>0</v>
      </c>
      <c r="AV430" s="173"/>
      <c r="AX430" s="228"/>
      <c r="AY430" s="229"/>
      <c r="AZ430" s="229"/>
      <c r="BA430" s="229"/>
      <c r="BB430" s="229"/>
      <c r="BC430" s="230"/>
      <c r="BE430" s="231"/>
      <c r="BF430" s="183"/>
      <c r="BG430" s="183"/>
      <c r="BH430" s="183"/>
      <c r="BI430" s="183"/>
      <c r="BJ430" s="183"/>
      <c r="BK430" s="183"/>
      <c r="BL430" s="183"/>
      <c r="BM430" s="183"/>
      <c r="BN430" s="226"/>
      <c r="BO430" s="227"/>
      <c r="BP430" s="223"/>
      <c r="BQ430" s="225"/>
      <c r="BR430" s="225"/>
      <c r="BS430" s="168"/>
      <c r="BT430" s="168"/>
      <c r="BU430" s="168"/>
      <c r="BV430" s="166"/>
      <c r="BW430" s="183">
        <f>IF(CV395=0,0,5-CV430*0.3)</f>
        <v>0</v>
      </c>
      <c r="BX430" s="169">
        <f>+IF(AY395="G",BC430,0)</f>
        <v>0</v>
      </c>
      <c r="BY430" s="184"/>
      <c r="CA430" s="185">
        <f>+SUM(F430:O430)*F395/P394+P430*P395+Q395*SUM(Q430:W430)/W394+X395*X430+Y395*Y430+Z395*Z430</f>
        <v>0</v>
      </c>
      <c r="CB430" s="232">
        <f t="shared" si="46"/>
        <v>0</v>
      </c>
      <c r="CC430" s="187"/>
      <c r="CD430" s="188">
        <f>+SUM(AB430:AL430)*AB395/AL$2+SUM(AM430:AS430)*AM395/AS$2+AT430*AT395+AU430*AU395+AV430*AV395</f>
        <v>0</v>
      </c>
      <c r="CE430" s="233">
        <f t="shared" si="47"/>
        <v>0</v>
      </c>
      <c r="CF430" s="190"/>
      <c r="CG430" s="191">
        <f>+SUM(BE430:BO430)*BE395/BO$2+SUM(BP430:BV430)*BP395/BV$2+BW430*BW395+BX430*BX395+BY430*BY395</f>
        <v>0</v>
      </c>
      <c r="CH430" s="234">
        <f t="shared" si="48"/>
        <v>0</v>
      </c>
      <c r="CI430" s="190"/>
      <c r="CJ430" s="433">
        <f>+CA430*CA396+CD430*CD396+CG430*CG396</f>
        <v>0</v>
      </c>
      <c r="CL430" s="236"/>
      <c r="CM430" s="237"/>
      <c r="CN430" s="238"/>
      <c r="CP430" s="239"/>
      <c r="CQ430" s="240"/>
      <c r="CR430" s="240"/>
      <c r="CS430" s="240"/>
      <c r="CT430" s="241"/>
      <c r="CU430" s="242">
        <f t="shared" si="57"/>
        <v>0</v>
      </c>
      <c r="CW430" s="243"/>
      <c r="CX430" s="244">
        <f>+IF(DM430=0,0,IF(5*DM430/DM395&lt;2,2,5*DM430/DM395))</f>
        <v>0</v>
      </c>
      <c r="CY430" s="202">
        <f t="shared" si="50"/>
        <v>0</v>
      </c>
      <c r="CZ430" s="245">
        <f>+CW395*CW430+CX395*CX430+CY395*CY430</f>
        <v>0</v>
      </c>
      <c r="DA430" s="204"/>
      <c r="DB430" s="243"/>
      <c r="DC430" s="244">
        <f>+IF(DN430=0,0,IF(5*DN430/DN395&lt;2,2,5*DN430/DN395))</f>
        <v>0</v>
      </c>
      <c r="DD430" s="202">
        <f t="shared" si="51"/>
        <v>0</v>
      </c>
      <c r="DE430" s="246">
        <f>+DB395*DB430+DC395*DC430+DD395*DD430</f>
        <v>0</v>
      </c>
      <c r="DF430" s="190"/>
      <c r="DG430" s="243"/>
      <c r="DH430" s="202">
        <f t="shared" si="49"/>
        <v>0</v>
      </c>
      <c r="DI430" s="202">
        <f t="shared" si="52"/>
        <v>0</v>
      </c>
      <c r="DJ430" s="246">
        <f>+DG395*DG430+DH395*DH430+DI395*DI430</f>
        <v>0</v>
      </c>
      <c r="DK430" s="209"/>
      <c r="DL430" s="247"/>
      <c r="DM430" s="248"/>
      <c r="DN430" s="248"/>
      <c r="DO430" s="249"/>
      <c r="DR430" s="250">
        <f t="shared" si="53"/>
        <v>0</v>
      </c>
      <c r="DS430" s="397"/>
      <c r="DT430" s="397"/>
      <c r="DU430" s="398"/>
      <c r="DV430" s="391"/>
      <c r="DW430" s="253">
        <f t="shared" si="54"/>
        <v>0</v>
      </c>
      <c r="DX430" s="399"/>
      <c r="DY430" s="399"/>
      <c r="DZ430" s="400"/>
      <c r="EA430" s="391"/>
      <c r="EB430" s="401">
        <f t="shared" si="55"/>
        <v>0</v>
      </c>
      <c r="EC430" s="402"/>
      <c r="ED430" s="402"/>
      <c r="EE430" s="403"/>
    </row>
    <row r="431" spans="1:135" x14ac:dyDescent="0.3">
      <c r="A431" s="20">
        <f t="shared" si="56"/>
        <v>70835</v>
      </c>
      <c r="B431" s="21"/>
      <c r="C431" s="21"/>
      <c r="D431" s="21"/>
      <c r="E431" s="458"/>
      <c r="F431" s="223"/>
      <c r="G431" s="183"/>
      <c r="H431" s="183"/>
      <c r="I431" s="183"/>
      <c r="J431" s="183"/>
      <c r="K431" s="183"/>
      <c r="L431" s="183"/>
      <c r="M431" s="183"/>
      <c r="N431" s="183"/>
      <c r="O431" s="224"/>
      <c r="P431" s="167">
        <f>+IF(DL431=0,0,IF(5*DL431/DL428&lt;2,2,5*DL431/DL395))</f>
        <v>0</v>
      </c>
      <c r="Q431" s="223"/>
      <c r="R431" s="225"/>
      <c r="S431" s="225"/>
      <c r="T431" s="168"/>
      <c r="U431" s="168"/>
      <c r="V431" s="168"/>
      <c r="W431" s="166"/>
      <c r="X431" s="183">
        <f>IF(CL395=0,0,5-CL431*0.3)</f>
        <v>0</v>
      </c>
      <c r="Y431" s="169">
        <f>+IF(CP395="M",CU431,0)</f>
        <v>0</v>
      </c>
      <c r="Z431" s="170"/>
      <c r="AB431" s="223"/>
      <c r="AC431" s="183"/>
      <c r="AD431" s="183"/>
      <c r="AE431" s="183"/>
      <c r="AF431" s="183"/>
      <c r="AG431" s="183"/>
      <c r="AH431" s="183"/>
      <c r="AI431" s="183"/>
      <c r="AJ431" s="183"/>
      <c r="AK431" s="226"/>
      <c r="AL431" s="227"/>
      <c r="AM431" s="223">
        <f>+SUM(AX431:BC431)/BC394</f>
        <v>0</v>
      </c>
      <c r="AN431" s="225"/>
      <c r="AO431" s="225"/>
      <c r="AP431" s="168"/>
      <c r="AQ431" s="168"/>
      <c r="AR431" s="168"/>
      <c r="AS431" s="166"/>
      <c r="AT431" s="183">
        <f>IF(CM395=0,0,5-CM431*0.3)</f>
        <v>0</v>
      </c>
      <c r="AU431" s="169">
        <f>+IF(CQ395="G",CU431,0)</f>
        <v>0</v>
      </c>
      <c r="AV431" s="173"/>
      <c r="AX431" s="228"/>
      <c r="AY431" s="229"/>
      <c r="AZ431" s="229"/>
      <c r="BA431" s="229"/>
      <c r="BB431" s="229"/>
      <c r="BC431" s="230"/>
      <c r="BE431" s="231"/>
      <c r="BF431" s="183"/>
      <c r="BG431" s="183"/>
      <c r="BH431" s="183"/>
      <c r="BI431" s="183"/>
      <c r="BJ431" s="183"/>
      <c r="BK431" s="183"/>
      <c r="BL431" s="183"/>
      <c r="BM431" s="183"/>
      <c r="BN431" s="226"/>
      <c r="BO431" s="227"/>
      <c r="BP431" s="223"/>
      <c r="BQ431" s="225"/>
      <c r="BR431" s="225"/>
      <c r="BS431" s="168"/>
      <c r="BT431" s="168"/>
      <c r="BU431" s="168"/>
      <c r="BV431" s="166"/>
      <c r="BW431" s="183">
        <f>IF(CV395=0,0,5-CV431*0.3)</f>
        <v>0</v>
      </c>
      <c r="BX431" s="169">
        <f>+IF(AY395="G",BC431,0)</f>
        <v>0</v>
      </c>
      <c r="BY431" s="184"/>
      <c r="CA431" s="185">
        <f>+SUM(F431:O431)*F395/P394+P431*P395+Q395*SUM(Q431:W431)/W394+X395*X431+Y395*Y431+Z395*Z431</f>
        <v>0</v>
      </c>
      <c r="CB431" s="232">
        <f t="shared" si="46"/>
        <v>0</v>
      </c>
      <c r="CC431" s="187"/>
      <c r="CD431" s="188">
        <f>+SUM(AB431:AL431)*AB395/AL$2+SUM(AM431:AS431)*AM395/AS$2+AT431*AT395+AU431*AU395+AV431*AV395</f>
        <v>0</v>
      </c>
      <c r="CE431" s="233">
        <f t="shared" si="47"/>
        <v>0</v>
      </c>
      <c r="CF431" s="190"/>
      <c r="CG431" s="191">
        <f>+SUM(BE431:BO431)*BE395/BO$2+SUM(BP431:BV431)*BP395/BV$2+BW431*BW395+BX431*BX395+BY431*BY395</f>
        <v>0</v>
      </c>
      <c r="CH431" s="234">
        <f t="shared" si="48"/>
        <v>0</v>
      </c>
      <c r="CI431" s="190"/>
      <c r="CJ431" s="433">
        <f>+CA431*CA396+CD431*CD396+CG431*CG396</f>
        <v>0</v>
      </c>
      <c r="CL431" s="236"/>
      <c r="CM431" s="237"/>
      <c r="CN431" s="238"/>
      <c r="CP431" s="434"/>
      <c r="CQ431" s="435"/>
      <c r="CR431" s="435"/>
      <c r="CS431" s="435"/>
      <c r="CT431" s="436"/>
      <c r="CU431" s="242">
        <f t="shared" si="57"/>
        <v>0</v>
      </c>
      <c r="CW431" s="243"/>
      <c r="CX431" s="244">
        <f>+IF(DM431=0,0,IF(5*DM431/DM395&lt;2,2,5*DM431/DM395))</f>
        <v>0</v>
      </c>
      <c r="CY431" s="202">
        <f t="shared" si="50"/>
        <v>0</v>
      </c>
      <c r="CZ431" s="245">
        <f>+CW395*CW431+CX395*CX431+CY395*CY431</f>
        <v>0</v>
      </c>
      <c r="DA431" s="204"/>
      <c r="DB431" s="243"/>
      <c r="DC431" s="244">
        <f>+IF(DN431=0,0,IF(5*DN431/DN395&lt;2,2,5*DN431/DN395))</f>
        <v>0</v>
      </c>
      <c r="DD431" s="202">
        <f t="shared" si="51"/>
        <v>0</v>
      </c>
      <c r="DE431" s="246">
        <f>+DB395*DB431+DC395*DC431+DD395*DD431</f>
        <v>0</v>
      </c>
      <c r="DF431" s="190"/>
      <c r="DG431" s="243"/>
      <c r="DH431" s="202">
        <f t="shared" si="49"/>
        <v>0</v>
      </c>
      <c r="DI431" s="202">
        <f t="shared" si="52"/>
        <v>0</v>
      </c>
      <c r="DJ431" s="246">
        <f>+DG395*DG431+DH395*DH431+DI395*DI431</f>
        <v>0</v>
      </c>
      <c r="DK431" s="209"/>
      <c r="DL431" s="247"/>
      <c r="DM431" s="248"/>
      <c r="DN431" s="248"/>
      <c r="DO431" s="249"/>
      <c r="DR431" s="250">
        <f t="shared" si="53"/>
        <v>0</v>
      </c>
      <c r="DS431" s="397"/>
      <c r="DT431" s="397"/>
      <c r="DU431" s="398"/>
      <c r="DV431" s="391"/>
      <c r="DW431" s="253">
        <f t="shared" si="54"/>
        <v>0</v>
      </c>
      <c r="DX431" s="399"/>
      <c r="DY431" s="399"/>
      <c r="DZ431" s="400"/>
      <c r="EA431" s="391"/>
      <c r="EB431" s="401">
        <f t="shared" si="55"/>
        <v>0</v>
      </c>
      <c r="EC431" s="402"/>
      <c r="ED431" s="402"/>
      <c r="EE431" s="403"/>
    </row>
    <row r="432" spans="1:135" x14ac:dyDescent="0.3">
      <c r="A432" s="20">
        <f t="shared" si="56"/>
        <v>70836</v>
      </c>
      <c r="B432" s="21"/>
      <c r="C432" s="21"/>
      <c r="D432" s="21"/>
      <c r="E432" s="458"/>
      <c r="F432" s="223"/>
      <c r="G432" s="183"/>
      <c r="H432" s="183"/>
      <c r="I432" s="183"/>
      <c r="J432" s="183"/>
      <c r="K432" s="183"/>
      <c r="L432" s="183"/>
      <c r="M432" s="183"/>
      <c r="N432" s="183"/>
      <c r="O432" s="224"/>
      <c r="P432" s="167">
        <f>+IF(DL432=0,0,IF(5*DL432/DL429&lt;2,2,5*DL432/DL395))</f>
        <v>0</v>
      </c>
      <c r="Q432" s="223"/>
      <c r="R432" s="225"/>
      <c r="S432" s="225"/>
      <c r="T432" s="168"/>
      <c r="U432" s="168"/>
      <c r="V432" s="168"/>
      <c r="W432" s="166"/>
      <c r="X432" s="183">
        <f>IF(CL395=0,0,5-CL432*0.3)</f>
        <v>0</v>
      </c>
      <c r="Y432" s="169">
        <f>+IF(CP395="M",CU432,0)</f>
        <v>0</v>
      </c>
      <c r="Z432" s="170"/>
      <c r="AB432" s="223"/>
      <c r="AC432" s="183"/>
      <c r="AD432" s="183"/>
      <c r="AE432" s="183"/>
      <c r="AF432" s="183"/>
      <c r="AG432" s="183"/>
      <c r="AH432" s="183"/>
      <c r="AI432" s="183"/>
      <c r="AJ432" s="183"/>
      <c r="AK432" s="226"/>
      <c r="AL432" s="227"/>
      <c r="AM432" s="223">
        <f>+SUM(AX432:BC432)/BC394</f>
        <v>0</v>
      </c>
      <c r="AN432" s="225"/>
      <c r="AO432" s="225"/>
      <c r="AP432" s="168"/>
      <c r="AQ432" s="168"/>
      <c r="AR432" s="168"/>
      <c r="AS432" s="166"/>
      <c r="AT432" s="183">
        <f>IF(CM395=0,0,5-CM432*0.3)</f>
        <v>0</v>
      </c>
      <c r="AU432" s="169">
        <f>+IF(CQ395="G",CU432,0)</f>
        <v>0</v>
      </c>
      <c r="AV432" s="173"/>
      <c r="AX432" s="228"/>
      <c r="AY432" s="229"/>
      <c r="AZ432" s="229"/>
      <c r="BA432" s="229"/>
      <c r="BB432" s="229"/>
      <c r="BC432" s="230"/>
      <c r="BE432" s="231"/>
      <c r="BF432" s="183"/>
      <c r="BG432" s="183"/>
      <c r="BH432" s="183"/>
      <c r="BI432" s="183"/>
      <c r="BJ432" s="183"/>
      <c r="BK432" s="183"/>
      <c r="BL432" s="183"/>
      <c r="BM432" s="183"/>
      <c r="BN432" s="226"/>
      <c r="BO432" s="227"/>
      <c r="BP432" s="223"/>
      <c r="BQ432" s="225"/>
      <c r="BR432" s="225"/>
      <c r="BS432" s="168"/>
      <c r="BT432" s="168"/>
      <c r="BU432" s="168"/>
      <c r="BV432" s="166"/>
      <c r="BW432" s="183">
        <f>IF(CV395=0,0,5-CV432*0.3)</f>
        <v>0</v>
      </c>
      <c r="BX432" s="169">
        <f>+IF(AY395="G",BC432,0)</f>
        <v>0</v>
      </c>
      <c r="BY432" s="184"/>
      <c r="CA432" s="185">
        <f>+SUM(F432:O432)*F395/P394+P432*P395+Q395*SUM(Q432:W432)/W394+X395*X432+Y395*Y432+Z395*Z432</f>
        <v>0</v>
      </c>
      <c r="CB432" s="232">
        <f t="shared" si="46"/>
        <v>0</v>
      </c>
      <c r="CC432" s="187"/>
      <c r="CD432" s="188">
        <f>+SUM(AB432:AL432)*AB395/AL$2+SUM(AM432:AS432)*AM395/AS$2+AT432*AT395+AU432*AU395+AV432*AV395</f>
        <v>0</v>
      </c>
      <c r="CE432" s="233">
        <f t="shared" si="47"/>
        <v>0</v>
      </c>
      <c r="CF432" s="190"/>
      <c r="CG432" s="191">
        <f>+SUM(BE432:BO432)*BE395/BO$2+SUM(BP432:BV432)*BP395/BV$2+BW432*BW395+BX432*BX395+BY432*BY395</f>
        <v>0</v>
      </c>
      <c r="CH432" s="234">
        <f t="shared" si="48"/>
        <v>0</v>
      </c>
      <c r="CI432" s="190"/>
      <c r="CJ432" s="433">
        <f>+CA432*CA396+CD432*CD396+CG432*CG396</f>
        <v>0</v>
      </c>
      <c r="CL432" s="236"/>
      <c r="CM432" s="237"/>
      <c r="CN432" s="238"/>
      <c r="CP432" s="434"/>
      <c r="CQ432" s="435"/>
      <c r="CR432" s="435"/>
      <c r="CS432" s="435"/>
      <c r="CT432" s="436"/>
      <c r="CU432" s="242">
        <f t="shared" si="57"/>
        <v>0</v>
      </c>
      <c r="CW432" s="243"/>
      <c r="CX432" s="244">
        <f>+IF(DM432=0,0,IF(5*DM432/DM395&lt;2,2,5*DM432/DM395))</f>
        <v>0</v>
      </c>
      <c r="CY432" s="202">
        <f t="shared" si="50"/>
        <v>0</v>
      </c>
      <c r="CZ432" s="245">
        <f>+CW395*CW432+CX395*CX432+CY395*CY432</f>
        <v>0</v>
      </c>
      <c r="DA432" s="204"/>
      <c r="DB432" s="243"/>
      <c r="DC432" s="244">
        <f>+IF(DN432=0,0,IF(5*DN432/DN395&lt;2,2,5*DN432/DN395))</f>
        <v>0</v>
      </c>
      <c r="DD432" s="202">
        <f t="shared" si="51"/>
        <v>0</v>
      </c>
      <c r="DE432" s="246">
        <f>+DB395*DB432+DC395*DC432+DD395*DD432</f>
        <v>0</v>
      </c>
      <c r="DF432" s="190"/>
      <c r="DG432" s="243"/>
      <c r="DH432" s="202">
        <f t="shared" si="49"/>
        <v>0</v>
      </c>
      <c r="DI432" s="202">
        <f t="shared" si="52"/>
        <v>0</v>
      </c>
      <c r="DJ432" s="246">
        <f>+DG395*DG432+DH395*DH432+DI395*DI432</f>
        <v>0</v>
      </c>
      <c r="DK432" s="209"/>
      <c r="DL432" s="247"/>
      <c r="DM432" s="248"/>
      <c r="DN432" s="248"/>
      <c r="DO432" s="249"/>
      <c r="DR432" s="250">
        <f t="shared" si="53"/>
        <v>0</v>
      </c>
      <c r="DS432" s="397"/>
      <c r="DT432" s="397"/>
      <c r="DU432" s="398"/>
      <c r="DV432" s="391"/>
      <c r="DW432" s="253">
        <f t="shared" si="54"/>
        <v>0</v>
      </c>
      <c r="DX432" s="399"/>
      <c r="DY432" s="399"/>
      <c r="DZ432" s="400"/>
      <c r="EA432" s="391"/>
      <c r="EB432" s="401">
        <f t="shared" si="55"/>
        <v>0</v>
      </c>
      <c r="EC432" s="402"/>
      <c r="ED432" s="402"/>
      <c r="EE432" s="403"/>
    </row>
    <row r="433" spans="1:135" x14ac:dyDescent="0.3">
      <c r="A433" s="20">
        <f t="shared" si="56"/>
        <v>70837</v>
      </c>
      <c r="B433" s="21"/>
      <c r="C433" s="21"/>
      <c r="D433" s="21"/>
      <c r="E433" s="458"/>
      <c r="F433" s="223"/>
      <c r="G433" s="183"/>
      <c r="H433" s="183"/>
      <c r="I433" s="183"/>
      <c r="J433" s="183"/>
      <c r="K433" s="183"/>
      <c r="L433" s="183"/>
      <c r="M433" s="183"/>
      <c r="N433" s="183"/>
      <c r="O433" s="224"/>
      <c r="P433" s="167">
        <f>+IF(DL433=0,0,IF(5*DL433/DL430&lt;2,2,5*DL433/DL395))</f>
        <v>0</v>
      </c>
      <c r="Q433" s="223"/>
      <c r="R433" s="225"/>
      <c r="S433" s="225"/>
      <c r="T433" s="168"/>
      <c r="U433" s="168"/>
      <c r="V433" s="168"/>
      <c r="W433" s="166"/>
      <c r="X433" s="183">
        <f>IF(CL395=0,0,5-CL433*0.3)</f>
        <v>0</v>
      </c>
      <c r="Y433" s="169">
        <f>+IF(CP395="M",CU433,0)</f>
        <v>0</v>
      </c>
      <c r="Z433" s="170"/>
      <c r="AB433" s="223"/>
      <c r="AC433" s="183"/>
      <c r="AD433" s="183"/>
      <c r="AE433" s="183"/>
      <c r="AF433" s="183"/>
      <c r="AG433" s="183"/>
      <c r="AH433" s="183"/>
      <c r="AI433" s="183"/>
      <c r="AJ433" s="183"/>
      <c r="AK433" s="226"/>
      <c r="AL433" s="227"/>
      <c r="AM433" s="223">
        <f>+SUM(AX433:BC433)/BC394</f>
        <v>0</v>
      </c>
      <c r="AN433" s="225"/>
      <c r="AO433" s="225"/>
      <c r="AP433" s="168"/>
      <c r="AQ433" s="168"/>
      <c r="AR433" s="168"/>
      <c r="AS433" s="166"/>
      <c r="AT433" s="183">
        <f>IF(CM395=0,0,5-CM433*0.3)</f>
        <v>0</v>
      </c>
      <c r="AU433" s="169">
        <f>+IF(CQ395="G",CU433,0)</f>
        <v>0</v>
      </c>
      <c r="AV433" s="173"/>
      <c r="AX433" s="228"/>
      <c r="AY433" s="229"/>
      <c r="AZ433" s="229"/>
      <c r="BA433" s="229"/>
      <c r="BB433" s="229"/>
      <c r="BC433" s="230"/>
      <c r="BE433" s="231"/>
      <c r="BF433" s="183"/>
      <c r="BG433" s="183"/>
      <c r="BH433" s="183"/>
      <c r="BI433" s="183"/>
      <c r="BJ433" s="183"/>
      <c r="BK433" s="183"/>
      <c r="BL433" s="183"/>
      <c r="BM433" s="183"/>
      <c r="BN433" s="226"/>
      <c r="BO433" s="227"/>
      <c r="BP433" s="223"/>
      <c r="BQ433" s="225"/>
      <c r="BR433" s="225"/>
      <c r="BS433" s="168"/>
      <c r="BT433" s="168"/>
      <c r="BU433" s="168"/>
      <c r="BV433" s="166"/>
      <c r="BW433" s="183">
        <f>IF(CV395=0,0,5-CV433*0.3)</f>
        <v>0</v>
      </c>
      <c r="BX433" s="169">
        <f>+IF(AY395="G",BC433,0)</f>
        <v>0</v>
      </c>
      <c r="BY433" s="184"/>
      <c r="CA433" s="185">
        <f>+SUM(F433:O433)*F395/P394+P433*P395+Q395*SUM(Q433:W433)/W394+X395*X433+Y395*Y433+Z395*Z433</f>
        <v>0</v>
      </c>
      <c r="CB433" s="232">
        <f t="shared" si="46"/>
        <v>0</v>
      </c>
      <c r="CC433" s="187"/>
      <c r="CD433" s="188">
        <f>+SUM(AB433:AL433)*AB395/AL$2+SUM(AM433:AS433)*AM395/AS$2+AT433*AT395+AU433*AU395+AV433*AV395</f>
        <v>0</v>
      </c>
      <c r="CE433" s="233">
        <f t="shared" si="47"/>
        <v>0</v>
      </c>
      <c r="CF433" s="190"/>
      <c r="CG433" s="191">
        <f>+SUM(BE433:BO433)*BE395/BO$2+SUM(BP433:BV433)*BP395/BV$2+BW433*BW395+BX433*BX395+BY433*BY395</f>
        <v>0</v>
      </c>
      <c r="CH433" s="234">
        <f t="shared" si="48"/>
        <v>0</v>
      </c>
      <c r="CI433" s="190"/>
      <c r="CJ433" s="433">
        <f>+CA433*CA396+CD433*CD396+CG433*CG396</f>
        <v>0</v>
      </c>
      <c r="CL433" s="236"/>
      <c r="CM433" s="237"/>
      <c r="CN433" s="238"/>
      <c r="CP433" s="239"/>
      <c r="CQ433" s="240"/>
      <c r="CR433" s="240"/>
      <c r="CS433" s="240"/>
      <c r="CT433" s="241"/>
      <c r="CU433" s="242">
        <f t="shared" si="57"/>
        <v>0</v>
      </c>
      <c r="CW433" s="243"/>
      <c r="CX433" s="244">
        <f>+IF(DM433=0,0,IF(5*DM433/DM395&lt;2,2,5*DM433/DM395))</f>
        <v>0</v>
      </c>
      <c r="CY433" s="202">
        <f t="shared" si="50"/>
        <v>0</v>
      </c>
      <c r="CZ433" s="245">
        <f>+CW395*CW433+CX395*CX433+CY395*CY433</f>
        <v>0</v>
      </c>
      <c r="DA433" s="204"/>
      <c r="DB433" s="243"/>
      <c r="DC433" s="244">
        <f>+IF(DN433=0,0,IF(5*DN433/DN395&lt;2,2,5*DN433/DN395))</f>
        <v>0</v>
      </c>
      <c r="DD433" s="202">
        <f t="shared" si="51"/>
        <v>0</v>
      </c>
      <c r="DE433" s="246">
        <f>+DB395*DB433+DC395*DC433+DD395*DD433</f>
        <v>0</v>
      </c>
      <c r="DF433" s="190"/>
      <c r="DG433" s="243"/>
      <c r="DH433" s="202">
        <f t="shared" si="49"/>
        <v>0</v>
      </c>
      <c r="DI433" s="202">
        <f t="shared" si="52"/>
        <v>0</v>
      </c>
      <c r="DJ433" s="246">
        <f>+DG395*DG433+DH395*DH433+DI395*DI433</f>
        <v>0</v>
      </c>
      <c r="DK433" s="209"/>
      <c r="DL433" s="247"/>
      <c r="DM433" s="248"/>
      <c r="DN433" s="248"/>
      <c r="DO433" s="249"/>
      <c r="DR433" s="250">
        <f t="shared" si="53"/>
        <v>0</v>
      </c>
      <c r="DS433" s="397"/>
      <c r="DT433" s="397"/>
      <c r="DU433" s="398"/>
      <c r="DV433" s="391"/>
      <c r="DW433" s="253">
        <f t="shared" si="54"/>
        <v>0</v>
      </c>
      <c r="DX433" s="399"/>
      <c r="DY433" s="399"/>
      <c r="DZ433" s="400"/>
      <c r="EA433" s="391"/>
      <c r="EB433" s="401">
        <f t="shared" si="55"/>
        <v>0</v>
      </c>
      <c r="EC433" s="402"/>
      <c r="ED433" s="402"/>
      <c r="EE433" s="403"/>
    </row>
    <row r="434" spans="1:135" x14ac:dyDescent="0.3">
      <c r="A434" s="20">
        <f t="shared" si="56"/>
        <v>70838</v>
      </c>
      <c r="B434" s="21"/>
      <c r="C434" s="21"/>
      <c r="D434" s="21"/>
      <c r="E434" s="458"/>
      <c r="F434" s="223"/>
      <c r="G434" s="183"/>
      <c r="H434" s="183"/>
      <c r="I434" s="183"/>
      <c r="J434" s="183"/>
      <c r="K434" s="183"/>
      <c r="L434" s="183"/>
      <c r="M434" s="183"/>
      <c r="N434" s="183"/>
      <c r="O434" s="224"/>
      <c r="P434" s="167">
        <f>+IF(DL434=0,0,IF(5*DL434/DL431&lt;2,2,5*DL434/DL395))</f>
        <v>0</v>
      </c>
      <c r="Q434" s="223"/>
      <c r="R434" s="225"/>
      <c r="S434" s="225"/>
      <c r="T434" s="168"/>
      <c r="U434" s="168"/>
      <c r="V434" s="168"/>
      <c r="W434" s="166"/>
      <c r="X434" s="183">
        <f>IF(CL395=0,0,5-CL434*0.3)</f>
        <v>0</v>
      </c>
      <c r="Y434" s="169">
        <f>+IF(CP395="M",CU434,0)</f>
        <v>0</v>
      </c>
      <c r="Z434" s="170"/>
      <c r="AB434" s="223"/>
      <c r="AC434" s="183"/>
      <c r="AD434" s="183"/>
      <c r="AE434" s="183"/>
      <c r="AF434" s="183"/>
      <c r="AG434" s="183"/>
      <c r="AH434" s="183"/>
      <c r="AI434" s="183"/>
      <c r="AJ434" s="183"/>
      <c r="AK434" s="226"/>
      <c r="AL434" s="227"/>
      <c r="AM434" s="223">
        <f>+SUM(AX434:BC434)/BC394</f>
        <v>0</v>
      </c>
      <c r="AN434" s="225"/>
      <c r="AO434" s="225"/>
      <c r="AP434" s="168"/>
      <c r="AQ434" s="168"/>
      <c r="AR434" s="168"/>
      <c r="AS434" s="166"/>
      <c r="AT434" s="183">
        <f>IF(CM395=0,0,5-CM434*0.3)</f>
        <v>0</v>
      </c>
      <c r="AU434" s="169">
        <f>+IF(CQ395="G",CU434,0)</f>
        <v>0</v>
      </c>
      <c r="AV434" s="173"/>
      <c r="AX434" s="228"/>
      <c r="AY434" s="229"/>
      <c r="AZ434" s="229"/>
      <c r="BA434" s="229"/>
      <c r="BB434" s="229"/>
      <c r="BC434" s="230"/>
      <c r="BE434" s="231"/>
      <c r="BF434" s="183"/>
      <c r="BG434" s="183"/>
      <c r="BH434" s="183"/>
      <c r="BI434" s="183"/>
      <c r="BJ434" s="183"/>
      <c r="BK434" s="183"/>
      <c r="BL434" s="183"/>
      <c r="BM434" s="183"/>
      <c r="BN434" s="226"/>
      <c r="BO434" s="227"/>
      <c r="BP434" s="223"/>
      <c r="BQ434" s="225"/>
      <c r="BR434" s="225"/>
      <c r="BS434" s="168"/>
      <c r="BT434" s="168"/>
      <c r="BU434" s="168"/>
      <c r="BV434" s="166"/>
      <c r="BW434" s="183">
        <f>IF(CV395=0,0,5-CV434*0.3)</f>
        <v>0</v>
      </c>
      <c r="BX434" s="169">
        <f>+IF(AY395="G",BC434,0)</f>
        <v>0</v>
      </c>
      <c r="BY434" s="184"/>
      <c r="CA434" s="185">
        <f>+SUM(F434:O434)*F395/P394+P434*P395+Q395*SUM(Q434:W434)/W394+X395*X434+Y395*Y434+Z395*Z434</f>
        <v>0</v>
      </c>
      <c r="CB434" s="232">
        <f t="shared" si="46"/>
        <v>0</v>
      </c>
      <c r="CC434" s="187"/>
      <c r="CD434" s="188">
        <f>+SUM(AB434:AL434)*AB395/AL$2+SUM(AM434:AS434)*AM395/AS$2+AT434*AT395+AU434*AU395+AV434*AV395</f>
        <v>0</v>
      </c>
      <c r="CE434" s="233">
        <f t="shared" si="47"/>
        <v>0</v>
      </c>
      <c r="CF434" s="190"/>
      <c r="CG434" s="191">
        <f>+SUM(BE434:BO434)*BE395/BO$2+SUM(BP434:BV434)*BP395/BV$2+BW434*BW395+BX434*BX395+BY434*BY395</f>
        <v>0</v>
      </c>
      <c r="CH434" s="234">
        <f t="shared" si="48"/>
        <v>0</v>
      </c>
      <c r="CI434" s="190"/>
      <c r="CJ434" s="433">
        <f>+CA434*CA396+CD434*CD396+CG434*CG396</f>
        <v>0</v>
      </c>
      <c r="CL434" s="236"/>
      <c r="CM434" s="237"/>
      <c r="CN434" s="238"/>
      <c r="CP434" s="239"/>
      <c r="CQ434" s="240"/>
      <c r="CR434" s="240"/>
      <c r="CS434" s="240"/>
      <c r="CT434" s="241"/>
      <c r="CU434" s="242">
        <f t="shared" si="57"/>
        <v>0</v>
      </c>
      <c r="CW434" s="243"/>
      <c r="CX434" s="244">
        <f>+IF(DM434=0,0,IF(5*DM434/DM395&lt;2,2,5*DM434/DM395))</f>
        <v>0</v>
      </c>
      <c r="CY434" s="202">
        <f t="shared" si="50"/>
        <v>0</v>
      </c>
      <c r="CZ434" s="245">
        <f>+CW395*CW434+CX395*CX434+CY395*CY434</f>
        <v>0</v>
      </c>
      <c r="DA434" s="204"/>
      <c r="DB434" s="243"/>
      <c r="DC434" s="244">
        <f>+IF(DN434=0,0,IF(5*DN434/DN395&lt;2,2,5*DN434/DN395))</f>
        <v>0</v>
      </c>
      <c r="DD434" s="202">
        <f t="shared" si="51"/>
        <v>0</v>
      </c>
      <c r="DE434" s="246">
        <f>+DB395*DB434+DC395*DC434+DD395*DD434</f>
        <v>0</v>
      </c>
      <c r="DF434" s="190"/>
      <c r="DG434" s="243"/>
      <c r="DH434" s="202">
        <f t="shared" si="49"/>
        <v>0</v>
      </c>
      <c r="DI434" s="202">
        <f t="shared" si="52"/>
        <v>0</v>
      </c>
      <c r="DJ434" s="246">
        <f>+DG395*DG434+DH395*DH434+DI395*DI434</f>
        <v>0</v>
      </c>
      <c r="DK434" s="209"/>
      <c r="DL434" s="247"/>
      <c r="DM434" s="248"/>
      <c r="DN434" s="248"/>
      <c r="DO434" s="249"/>
      <c r="DR434" s="250">
        <f t="shared" si="53"/>
        <v>0</v>
      </c>
      <c r="DS434" s="397"/>
      <c r="DT434" s="397"/>
      <c r="DU434" s="398"/>
      <c r="DV434" s="391"/>
      <c r="DW434" s="253">
        <f t="shared" si="54"/>
        <v>0</v>
      </c>
      <c r="DX434" s="399"/>
      <c r="DY434" s="399"/>
      <c r="DZ434" s="400"/>
      <c r="EA434" s="391"/>
      <c r="EB434" s="401">
        <f t="shared" si="55"/>
        <v>0</v>
      </c>
      <c r="EC434" s="402"/>
      <c r="ED434" s="402"/>
      <c r="EE434" s="403"/>
    </row>
    <row r="435" spans="1:135" x14ac:dyDescent="0.3">
      <c r="A435" s="20">
        <f t="shared" si="56"/>
        <v>70839</v>
      </c>
      <c r="B435" s="21"/>
      <c r="C435" s="21"/>
      <c r="D435" s="21"/>
      <c r="E435" s="458"/>
      <c r="F435" s="223"/>
      <c r="G435" s="183"/>
      <c r="H435" s="183"/>
      <c r="I435" s="183"/>
      <c r="J435" s="183"/>
      <c r="K435" s="183"/>
      <c r="L435" s="183"/>
      <c r="M435" s="183"/>
      <c r="N435" s="183"/>
      <c r="O435" s="224"/>
      <c r="P435" s="167">
        <f>+IF(DL435=0,0,IF(5*DL435/DL432&lt;2,2,5*DL435/DL395))</f>
        <v>0</v>
      </c>
      <c r="Q435" s="223"/>
      <c r="R435" s="225"/>
      <c r="S435" s="225"/>
      <c r="T435" s="168"/>
      <c r="U435" s="168"/>
      <c r="V435" s="168"/>
      <c r="W435" s="166"/>
      <c r="X435" s="183">
        <f>IF(CL395=0,0,5-CL435*0.3)</f>
        <v>0</v>
      </c>
      <c r="Y435" s="169">
        <f>+IF(CP395="M",CU435,0)</f>
        <v>0</v>
      </c>
      <c r="Z435" s="170"/>
      <c r="AB435" s="223"/>
      <c r="AC435" s="183"/>
      <c r="AD435" s="183"/>
      <c r="AE435" s="183"/>
      <c r="AF435" s="183"/>
      <c r="AG435" s="183"/>
      <c r="AH435" s="183"/>
      <c r="AI435" s="183"/>
      <c r="AJ435" s="183"/>
      <c r="AK435" s="226"/>
      <c r="AL435" s="227"/>
      <c r="AM435" s="223">
        <f>+SUM(AX435:BC435)/BC394</f>
        <v>0</v>
      </c>
      <c r="AN435" s="225"/>
      <c r="AO435" s="225"/>
      <c r="AP435" s="168"/>
      <c r="AQ435" s="168"/>
      <c r="AR435" s="168"/>
      <c r="AS435" s="166"/>
      <c r="AT435" s="183">
        <f>IF(CM395=0,0,5-CM435*0.3)</f>
        <v>0</v>
      </c>
      <c r="AU435" s="169">
        <f>+IF(CQ395="G",CU435,0)</f>
        <v>0</v>
      </c>
      <c r="AV435" s="173"/>
      <c r="AX435" s="228"/>
      <c r="AY435" s="229"/>
      <c r="AZ435" s="229"/>
      <c r="BA435" s="229"/>
      <c r="BB435" s="229"/>
      <c r="BC435" s="230"/>
      <c r="BE435" s="231"/>
      <c r="BF435" s="183"/>
      <c r="BG435" s="183"/>
      <c r="BH435" s="183"/>
      <c r="BI435" s="183"/>
      <c r="BJ435" s="183"/>
      <c r="BK435" s="183"/>
      <c r="BL435" s="183"/>
      <c r="BM435" s="183"/>
      <c r="BN435" s="226"/>
      <c r="BO435" s="227"/>
      <c r="BP435" s="223"/>
      <c r="BQ435" s="225"/>
      <c r="BR435" s="225"/>
      <c r="BS435" s="168"/>
      <c r="BT435" s="168"/>
      <c r="BU435" s="168"/>
      <c r="BV435" s="166"/>
      <c r="BW435" s="183">
        <f>IF(CV395=0,0,5-CV435*0.3)</f>
        <v>0</v>
      </c>
      <c r="BX435" s="169">
        <f>+IF(AY395="G",BC435,0)</f>
        <v>0</v>
      </c>
      <c r="BY435" s="184"/>
      <c r="CA435" s="185">
        <f>+SUM(F435:O435)*F395/P394+P435*P395+Q395*SUM(Q435:W435)/W394+X395*X435+Y395*Y435+Z395*Z435</f>
        <v>0</v>
      </c>
      <c r="CB435" s="232">
        <f t="shared" si="46"/>
        <v>0</v>
      </c>
      <c r="CC435" s="187"/>
      <c r="CD435" s="188">
        <f>+SUM(AB435:AL435)*AB395/AL$2+SUM(AM435:AS435)*AM395/AS$2+AT435*AT395+AU435*AU395+AV435*AV395</f>
        <v>0</v>
      </c>
      <c r="CE435" s="233">
        <f t="shared" si="47"/>
        <v>0</v>
      </c>
      <c r="CF435" s="190"/>
      <c r="CG435" s="191">
        <f>+SUM(BE435:BO435)*BE395/BO$2+SUM(BP435:BV435)*BP395/BV$2+BW435*BW395+BX435*BX395+BY435*BY395</f>
        <v>0</v>
      </c>
      <c r="CH435" s="234">
        <f t="shared" si="48"/>
        <v>0</v>
      </c>
      <c r="CI435" s="190"/>
      <c r="CJ435" s="433">
        <f>+CA435*CA396+CD435*CD396+CG435*CG396</f>
        <v>0</v>
      </c>
      <c r="CL435" s="236"/>
      <c r="CM435" s="237"/>
      <c r="CN435" s="238"/>
      <c r="CP435" s="239"/>
      <c r="CQ435" s="240"/>
      <c r="CR435" s="240"/>
      <c r="CS435" s="240"/>
      <c r="CT435" s="241"/>
      <c r="CU435" s="242">
        <f t="shared" si="57"/>
        <v>0</v>
      </c>
      <c r="CW435" s="243"/>
      <c r="CX435" s="244">
        <f>+IF(DM435=0,0,IF(5*DM435/DM395&lt;2,2,5*DM435/DM395))</f>
        <v>0</v>
      </c>
      <c r="CY435" s="202">
        <f t="shared" si="50"/>
        <v>0</v>
      </c>
      <c r="CZ435" s="245">
        <f>+CW395*CW435+CX395*CX435+CY395*CY435</f>
        <v>0</v>
      </c>
      <c r="DA435" s="204"/>
      <c r="DB435" s="243"/>
      <c r="DC435" s="244">
        <f>+IF(DN435=0,0,IF(5*DN435/DN395&lt;2,2,5*DN435/DN395))</f>
        <v>0</v>
      </c>
      <c r="DD435" s="202">
        <f t="shared" si="51"/>
        <v>0</v>
      </c>
      <c r="DE435" s="246">
        <f>+DB395*DB435+DC395*DC435+DD395*DD435</f>
        <v>0</v>
      </c>
      <c r="DF435" s="190"/>
      <c r="DG435" s="243"/>
      <c r="DH435" s="202">
        <f t="shared" si="49"/>
        <v>0</v>
      </c>
      <c r="DI435" s="202">
        <f t="shared" si="52"/>
        <v>0</v>
      </c>
      <c r="DJ435" s="246">
        <f>+DG395*DG435+DH395*DH435+DI395*DI435</f>
        <v>0</v>
      </c>
      <c r="DK435" s="209"/>
      <c r="DL435" s="247"/>
      <c r="DM435" s="248"/>
      <c r="DN435" s="248"/>
      <c r="DO435" s="249"/>
      <c r="DR435" s="250">
        <f t="shared" si="53"/>
        <v>0</v>
      </c>
      <c r="DS435" s="397"/>
      <c r="DT435" s="397"/>
      <c r="DU435" s="398"/>
      <c r="DV435" s="391"/>
      <c r="DW435" s="253">
        <f t="shared" si="54"/>
        <v>0</v>
      </c>
      <c r="DX435" s="399"/>
      <c r="DY435" s="399"/>
      <c r="DZ435" s="400"/>
      <c r="EA435" s="391"/>
      <c r="EB435" s="401">
        <f t="shared" si="55"/>
        <v>0</v>
      </c>
      <c r="EC435" s="402"/>
      <c r="ED435" s="402"/>
      <c r="EE435" s="403"/>
    </row>
    <row r="436" spans="1:135" x14ac:dyDescent="0.3">
      <c r="A436" s="20">
        <f t="shared" si="56"/>
        <v>70840</v>
      </c>
      <c r="B436" s="21"/>
      <c r="C436" s="21"/>
      <c r="D436" s="21"/>
      <c r="E436" s="458"/>
      <c r="F436" s="223"/>
      <c r="G436" s="183"/>
      <c r="H436" s="183"/>
      <c r="I436" s="183"/>
      <c r="J436" s="183"/>
      <c r="K436" s="183"/>
      <c r="L436" s="183"/>
      <c r="M436" s="183"/>
      <c r="N436" s="183"/>
      <c r="O436" s="224"/>
      <c r="P436" s="167">
        <f>+IF(DL436=0,0,IF(5*DL436/DL433&lt;2,2,5*DL436/DL395))</f>
        <v>0</v>
      </c>
      <c r="Q436" s="223"/>
      <c r="R436" s="225"/>
      <c r="S436" s="225"/>
      <c r="T436" s="168"/>
      <c r="U436" s="168"/>
      <c r="V436" s="168"/>
      <c r="W436" s="166"/>
      <c r="X436" s="183">
        <f>IF(CL395=0,0,5-CL436*0.3)</f>
        <v>0</v>
      </c>
      <c r="Y436" s="169">
        <f>+IF(CP395="M",CU436,0)</f>
        <v>0</v>
      </c>
      <c r="Z436" s="170"/>
      <c r="AB436" s="223"/>
      <c r="AC436" s="183"/>
      <c r="AD436" s="183"/>
      <c r="AE436" s="183"/>
      <c r="AF436" s="183"/>
      <c r="AG436" s="183"/>
      <c r="AH436" s="183"/>
      <c r="AI436" s="183"/>
      <c r="AJ436" s="183"/>
      <c r="AK436" s="226"/>
      <c r="AL436" s="227"/>
      <c r="AM436" s="223">
        <f>+SUM(AX436:BC436)/BC394</f>
        <v>0</v>
      </c>
      <c r="AN436" s="225"/>
      <c r="AO436" s="225"/>
      <c r="AP436" s="168"/>
      <c r="AQ436" s="168"/>
      <c r="AR436" s="168"/>
      <c r="AS436" s="166"/>
      <c r="AT436" s="183">
        <f>IF(CM395=0,0,5-CM436*0.3)</f>
        <v>0</v>
      </c>
      <c r="AU436" s="169">
        <f>+IF(CQ395="G",CU436,0)</f>
        <v>0</v>
      </c>
      <c r="AV436" s="173"/>
      <c r="AX436" s="228"/>
      <c r="AY436" s="229"/>
      <c r="AZ436" s="229"/>
      <c r="BA436" s="229"/>
      <c r="BB436" s="229"/>
      <c r="BC436" s="230"/>
      <c r="BE436" s="231"/>
      <c r="BF436" s="183"/>
      <c r="BG436" s="183"/>
      <c r="BH436" s="183"/>
      <c r="BI436" s="183"/>
      <c r="BJ436" s="183"/>
      <c r="BK436" s="183"/>
      <c r="BL436" s="183"/>
      <c r="BM436" s="183"/>
      <c r="BN436" s="226"/>
      <c r="BO436" s="227"/>
      <c r="BP436" s="223"/>
      <c r="BQ436" s="225"/>
      <c r="BR436" s="225"/>
      <c r="BS436" s="168"/>
      <c r="BT436" s="168"/>
      <c r="BU436" s="168"/>
      <c r="BV436" s="166"/>
      <c r="BW436" s="183">
        <f>IF(CV395=0,0,5-CV436*0.3)</f>
        <v>0</v>
      </c>
      <c r="BX436" s="169">
        <f>+IF(AY395="G",BC436,0)</f>
        <v>0</v>
      </c>
      <c r="BY436" s="184"/>
      <c r="CA436" s="185">
        <f>+SUM(F436:O436)*F395/P394+P436*P395+Q395*SUM(Q436:W436)/W394+X395*X436+Y395*Y436+Z395*Z436</f>
        <v>0</v>
      </c>
      <c r="CB436" s="232">
        <f t="shared" si="46"/>
        <v>0</v>
      </c>
      <c r="CC436" s="187"/>
      <c r="CD436" s="188">
        <f>+SUM(AB436:AL436)*AB395/AL$2+SUM(AM436:AS436)*AM395/AS$2+AT436*AT395+AU436*AU395+AV436*AV395</f>
        <v>0</v>
      </c>
      <c r="CE436" s="233">
        <f t="shared" si="47"/>
        <v>0</v>
      </c>
      <c r="CF436" s="190"/>
      <c r="CG436" s="191">
        <f>+SUM(BE436:BO436)*BE395/BO$2+SUM(BP436:BV436)*BP395/BV$2+BW436*BW395+BX436*BX395+BY436*BY395</f>
        <v>0</v>
      </c>
      <c r="CH436" s="234">
        <f t="shared" si="48"/>
        <v>0</v>
      </c>
      <c r="CI436" s="190"/>
      <c r="CJ436" s="433">
        <f>+CA436*CA396+CD436*CD396+CG436*CG396</f>
        <v>0</v>
      </c>
      <c r="CL436" s="236"/>
      <c r="CM436" s="237"/>
      <c r="CN436" s="238"/>
      <c r="CP436" s="239"/>
      <c r="CQ436" s="240"/>
      <c r="CR436" s="240"/>
      <c r="CS436" s="240"/>
      <c r="CT436" s="241"/>
      <c r="CU436" s="242">
        <f t="shared" si="57"/>
        <v>0</v>
      </c>
      <c r="CW436" s="243"/>
      <c r="CX436" s="244">
        <f>+IF(DM436=0,0,IF(5*DM436/DM395&lt;2,2,5*DM436/DM395))</f>
        <v>0</v>
      </c>
      <c r="CY436" s="202">
        <f t="shared" si="50"/>
        <v>0</v>
      </c>
      <c r="CZ436" s="245">
        <f>+CW395*CW436+CX395*CX436+CY395*CY436</f>
        <v>0</v>
      </c>
      <c r="DA436" s="204"/>
      <c r="DB436" s="243"/>
      <c r="DC436" s="244">
        <f>+IF(DN436=0,0,IF(5*DN436/DN395&lt;2,2,5*DN436/DN395))</f>
        <v>0</v>
      </c>
      <c r="DD436" s="202">
        <f t="shared" si="51"/>
        <v>0</v>
      </c>
      <c r="DE436" s="246">
        <f>+DB395*DB436+DC395*DC436+DD395*DD436</f>
        <v>0</v>
      </c>
      <c r="DF436" s="190"/>
      <c r="DG436" s="243"/>
      <c r="DH436" s="202">
        <f t="shared" si="49"/>
        <v>0</v>
      </c>
      <c r="DI436" s="202">
        <f t="shared" si="52"/>
        <v>0</v>
      </c>
      <c r="DJ436" s="246">
        <f>+DG395*DG436+DH395*DH436+DI395*DI436</f>
        <v>0</v>
      </c>
      <c r="DK436" s="209"/>
      <c r="DL436" s="247"/>
      <c r="DM436" s="248"/>
      <c r="DN436" s="248"/>
      <c r="DO436" s="249"/>
      <c r="DR436" s="250">
        <f t="shared" si="53"/>
        <v>0</v>
      </c>
      <c r="DS436" s="397"/>
      <c r="DT436" s="397"/>
      <c r="DU436" s="398"/>
      <c r="DV436" s="391"/>
      <c r="DW436" s="253">
        <f t="shared" si="54"/>
        <v>0</v>
      </c>
      <c r="DX436" s="399"/>
      <c r="DY436" s="399"/>
      <c r="DZ436" s="400"/>
      <c r="EA436" s="391"/>
      <c r="EB436" s="401">
        <f t="shared" si="55"/>
        <v>0</v>
      </c>
      <c r="EC436" s="402"/>
      <c r="ED436" s="402"/>
      <c r="EE436" s="403"/>
    </row>
    <row r="437" spans="1:135" x14ac:dyDescent="0.3">
      <c r="A437" s="20">
        <f t="shared" si="56"/>
        <v>70841</v>
      </c>
      <c r="B437" s="21"/>
      <c r="C437" s="21"/>
      <c r="D437" s="21"/>
      <c r="E437" s="458"/>
      <c r="F437" s="223"/>
      <c r="G437" s="183"/>
      <c r="H437" s="183"/>
      <c r="I437" s="183"/>
      <c r="J437" s="183"/>
      <c r="K437" s="183"/>
      <c r="L437" s="183"/>
      <c r="M437" s="183"/>
      <c r="N437" s="183"/>
      <c r="O437" s="224"/>
      <c r="P437" s="167">
        <f>+IF(DL437=0,0,IF(5*DL437/DL434&lt;2,2,5*DL437/DL395))</f>
        <v>0</v>
      </c>
      <c r="Q437" s="223"/>
      <c r="R437" s="225"/>
      <c r="S437" s="225"/>
      <c r="T437" s="168"/>
      <c r="U437" s="168"/>
      <c r="V437" s="168"/>
      <c r="W437" s="166"/>
      <c r="X437" s="183">
        <f>IF(CL395=0,0,5-CL437*0.3)</f>
        <v>0</v>
      </c>
      <c r="Y437" s="169">
        <f>+IF(CP395="M",CU437,0)</f>
        <v>0</v>
      </c>
      <c r="Z437" s="170"/>
      <c r="AB437" s="223"/>
      <c r="AC437" s="183"/>
      <c r="AD437" s="183"/>
      <c r="AE437" s="183"/>
      <c r="AF437" s="183"/>
      <c r="AG437" s="183"/>
      <c r="AH437" s="183"/>
      <c r="AI437" s="183"/>
      <c r="AJ437" s="183"/>
      <c r="AK437" s="226"/>
      <c r="AL437" s="227"/>
      <c r="AM437" s="223">
        <f>+SUM(AX437:BC437)/BC394</f>
        <v>0</v>
      </c>
      <c r="AN437" s="225"/>
      <c r="AO437" s="225"/>
      <c r="AP437" s="168"/>
      <c r="AQ437" s="168"/>
      <c r="AR437" s="168"/>
      <c r="AS437" s="166"/>
      <c r="AT437" s="183">
        <f>IF(CM395=0,0,5-CM437*0.3)</f>
        <v>0</v>
      </c>
      <c r="AU437" s="169">
        <f>+IF(CQ395="G",CU437,0)</f>
        <v>0</v>
      </c>
      <c r="AV437" s="173"/>
      <c r="AX437" s="228"/>
      <c r="AY437" s="229"/>
      <c r="AZ437" s="229"/>
      <c r="BA437" s="229"/>
      <c r="BB437" s="229"/>
      <c r="BC437" s="230"/>
      <c r="BE437" s="231"/>
      <c r="BF437" s="183"/>
      <c r="BG437" s="183"/>
      <c r="BH437" s="183"/>
      <c r="BI437" s="183"/>
      <c r="BJ437" s="183"/>
      <c r="BK437" s="183"/>
      <c r="BL437" s="183"/>
      <c r="BM437" s="183"/>
      <c r="BN437" s="226"/>
      <c r="BO437" s="227"/>
      <c r="BP437" s="223"/>
      <c r="BQ437" s="225"/>
      <c r="BR437" s="225"/>
      <c r="BS437" s="168"/>
      <c r="BT437" s="168"/>
      <c r="BU437" s="168"/>
      <c r="BV437" s="166"/>
      <c r="BW437" s="183">
        <f>IF(CV395=0,0,5-CV437*0.3)</f>
        <v>0</v>
      </c>
      <c r="BX437" s="169">
        <f>+IF(AY395="G",BC437,0)</f>
        <v>0</v>
      </c>
      <c r="BY437" s="184"/>
      <c r="CA437" s="185">
        <f>+SUM(F437:O437)*F395/P394+P437*P395+Q395*SUM(Q437:W437)/W394+X395*X437+Y395*Y437+Z395*Z437</f>
        <v>0</v>
      </c>
      <c r="CB437" s="232">
        <f t="shared" si="46"/>
        <v>0</v>
      </c>
      <c r="CC437" s="187"/>
      <c r="CD437" s="188">
        <f>+SUM(AB437:AL437)*AB395/AL$2+SUM(AM437:AS437)*AM395/AS$2+AT437*AT395+AU437*AU395+AV437*AV395</f>
        <v>0</v>
      </c>
      <c r="CE437" s="233">
        <f t="shared" si="47"/>
        <v>0</v>
      </c>
      <c r="CF437" s="190"/>
      <c r="CG437" s="191">
        <f>+SUM(BE437:BO437)*BE395/BO$2+SUM(BP437:BV437)*BP395/BV$2+BW437*BW395+BX437*BX395+BY437*BY395</f>
        <v>0</v>
      </c>
      <c r="CH437" s="234">
        <f t="shared" si="48"/>
        <v>0</v>
      </c>
      <c r="CI437" s="190"/>
      <c r="CJ437" s="433">
        <f>+CA437*CA396+CD437*CD396+CG437*CG396</f>
        <v>0</v>
      </c>
      <c r="CL437" s="236"/>
      <c r="CM437" s="237"/>
      <c r="CN437" s="238"/>
      <c r="CP437" s="239"/>
      <c r="CQ437" s="240"/>
      <c r="CR437" s="240"/>
      <c r="CS437" s="240"/>
      <c r="CT437" s="241"/>
      <c r="CU437" s="242">
        <f t="shared" si="57"/>
        <v>0</v>
      </c>
      <c r="CW437" s="243"/>
      <c r="CX437" s="244">
        <f>+IF(DM437=0,0,IF(5*DM437/DM395&lt;2,2,5*DM437/DM395))</f>
        <v>0</v>
      </c>
      <c r="CY437" s="202">
        <f t="shared" si="50"/>
        <v>0</v>
      </c>
      <c r="CZ437" s="245">
        <f>+CW395*CW437+CX395*CX437+CY395*CY437</f>
        <v>0</v>
      </c>
      <c r="DA437" s="204"/>
      <c r="DB437" s="243"/>
      <c r="DC437" s="244">
        <f>+IF(DN437=0,0,IF(5*DN437/DN395&lt;2,2,5*DN437/DN395))</f>
        <v>0</v>
      </c>
      <c r="DD437" s="202">
        <f t="shared" si="51"/>
        <v>0</v>
      </c>
      <c r="DE437" s="246">
        <f>+DB395*DB437+DC395*DC437+DD395*DD437</f>
        <v>0</v>
      </c>
      <c r="DF437" s="190"/>
      <c r="DG437" s="243"/>
      <c r="DH437" s="202">
        <f t="shared" si="49"/>
        <v>0</v>
      </c>
      <c r="DI437" s="202">
        <f t="shared" si="52"/>
        <v>0</v>
      </c>
      <c r="DJ437" s="246">
        <f>+DG395*DG437+DH395*DH437+DI395*DI437</f>
        <v>0</v>
      </c>
      <c r="DK437" s="209"/>
      <c r="DL437" s="247"/>
      <c r="DM437" s="248"/>
      <c r="DN437" s="248"/>
      <c r="DO437" s="249"/>
      <c r="DR437" s="250">
        <f t="shared" si="53"/>
        <v>0</v>
      </c>
      <c r="DS437" s="397"/>
      <c r="DT437" s="397"/>
      <c r="DU437" s="398"/>
      <c r="DV437" s="391"/>
      <c r="DW437" s="253">
        <f t="shared" si="54"/>
        <v>0</v>
      </c>
      <c r="DX437" s="399"/>
      <c r="DY437" s="399"/>
      <c r="DZ437" s="400"/>
      <c r="EA437" s="391"/>
      <c r="EB437" s="401">
        <f t="shared" si="55"/>
        <v>0</v>
      </c>
      <c r="EC437" s="402"/>
      <c r="ED437" s="402"/>
      <c r="EE437" s="403"/>
    </row>
    <row r="438" spans="1:135" x14ac:dyDescent="0.3">
      <c r="A438" s="20">
        <f t="shared" si="56"/>
        <v>70842</v>
      </c>
      <c r="B438" s="21"/>
      <c r="C438" s="21"/>
      <c r="D438" s="21"/>
      <c r="E438" s="458"/>
      <c r="F438" s="223"/>
      <c r="G438" s="183"/>
      <c r="H438" s="183"/>
      <c r="I438" s="183"/>
      <c r="J438" s="183"/>
      <c r="K438" s="183"/>
      <c r="L438" s="183"/>
      <c r="M438" s="183"/>
      <c r="N438" s="183"/>
      <c r="O438" s="224"/>
      <c r="P438" s="167">
        <f>+IF(DL438=0,0,IF(5*DL438/DL435&lt;2,2,5*DL438/DL395))</f>
        <v>0</v>
      </c>
      <c r="Q438" s="223"/>
      <c r="R438" s="225"/>
      <c r="S438" s="225"/>
      <c r="T438" s="168"/>
      <c r="U438" s="168"/>
      <c r="V438" s="168"/>
      <c r="W438" s="166"/>
      <c r="X438" s="183">
        <f>IF(CL395=0,0,5-CL438*0.3)</f>
        <v>0</v>
      </c>
      <c r="Y438" s="169">
        <f>+IF(CP395="M",CU438,0)</f>
        <v>0</v>
      </c>
      <c r="Z438" s="170"/>
      <c r="AB438" s="223"/>
      <c r="AC438" s="183"/>
      <c r="AD438" s="183"/>
      <c r="AE438" s="183"/>
      <c r="AF438" s="183"/>
      <c r="AG438" s="183"/>
      <c r="AH438" s="183"/>
      <c r="AI438" s="183"/>
      <c r="AJ438" s="183"/>
      <c r="AK438" s="226"/>
      <c r="AL438" s="227"/>
      <c r="AM438" s="223">
        <f>+SUM(AX438:BC438)/BC394</f>
        <v>0</v>
      </c>
      <c r="AN438" s="225"/>
      <c r="AO438" s="225"/>
      <c r="AP438" s="168"/>
      <c r="AQ438" s="168"/>
      <c r="AR438" s="168"/>
      <c r="AS438" s="166"/>
      <c r="AT438" s="183">
        <f>IF(CM395=0,0,5-CM438*0.3)</f>
        <v>0</v>
      </c>
      <c r="AU438" s="169">
        <f>+IF(CQ395="G",CU438,0)</f>
        <v>0</v>
      </c>
      <c r="AV438" s="173"/>
      <c r="AX438" s="228"/>
      <c r="AY438" s="229"/>
      <c r="AZ438" s="229"/>
      <c r="BA438" s="229"/>
      <c r="BB438" s="229"/>
      <c r="BC438" s="230"/>
      <c r="BE438" s="231"/>
      <c r="BF438" s="183"/>
      <c r="BG438" s="183"/>
      <c r="BH438" s="183"/>
      <c r="BI438" s="183"/>
      <c r="BJ438" s="183"/>
      <c r="BK438" s="183"/>
      <c r="BL438" s="183"/>
      <c r="BM438" s="183"/>
      <c r="BN438" s="226"/>
      <c r="BO438" s="227"/>
      <c r="BP438" s="223"/>
      <c r="BQ438" s="225"/>
      <c r="BR438" s="225"/>
      <c r="BS438" s="168"/>
      <c r="BT438" s="168"/>
      <c r="BU438" s="168"/>
      <c r="BV438" s="166"/>
      <c r="BW438" s="183">
        <f>IF(CV395=0,0,5-CV438*0.3)</f>
        <v>0</v>
      </c>
      <c r="BX438" s="169">
        <f>+IF(AY395="G",BC438,0)</f>
        <v>0</v>
      </c>
      <c r="BY438" s="184"/>
      <c r="CA438" s="185">
        <f>+SUM(F438:O438)*F395/P394+P438*P395+Q395*SUM(Q438:W438)/W394+X395*X438+Y395*Y438+Z395*Z438</f>
        <v>0</v>
      </c>
      <c r="CB438" s="232">
        <f t="shared" si="46"/>
        <v>0</v>
      </c>
      <c r="CC438" s="187"/>
      <c r="CD438" s="188">
        <f>+SUM(AB438:AL438)*AB395/AL$2+SUM(AM438:AS438)*AM395/AS$2+AT438*AT395+AU438*AU395+AV438*AV395</f>
        <v>0</v>
      </c>
      <c r="CE438" s="233">
        <f t="shared" si="47"/>
        <v>0</v>
      </c>
      <c r="CF438" s="190"/>
      <c r="CG438" s="191">
        <f>+SUM(BE438:BO438)*BE395/BO$2+SUM(BP438:BV438)*BP395/BV$2+BW438*BW395+BX438*BX395+BY438*BY395</f>
        <v>0</v>
      </c>
      <c r="CH438" s="234">
        <f t="shared" si="48"/>
        <v>0</v>
      </c>
      <c r="CI438" s="190"/>
      <c r="CJ438" s="433">
        <f>+CA438*CA396+CD438*CD396+CG438*CG396</f>
        <v>0</v>
      </c>
      <c r="CL438" s="236"/>
      <c r="CM438" s="237"/>
      <c r="CN438" s="238"/>
      <c r="CP438" s="239"/>
      <c r="CQ438" s="240"/>
      <c r="CR438" s="240"/>
      <c r="CS438" s="240"/>
      <c r="CT438" s="241"/>
      <c r="CU438" s="242">
        <f t="shared" si="57"/>
        <v>0</v>
      </c>
      <c r="CW438" s="243"/>
      <c r="CX438" s="244">
        <f>+IF(DM438=0,0,IF(5*DM438/DM395&lt;2,2,5*DM438/DM395))</f>
        <v>0</v>
      </c>
      <c r="CY438" s="202">
        <f t="shared" si="50"/>
        <v>0</v>
      </c>
      <c r="CZ438" s="245">
        <f>+CW395*CW438+CX395*CX438+CY395*CY438</f>
        <v>0</v>
      </c>
      <c r="DA438" s="204"/>
      <c r="DB438" s="243"/>
      <c r="DC438" s="244">
        <f>+IF(DN438=0,0,IF(5*DN438/DN395&lt;2,2,5*DN438/DN395))</f>
        <v>0</v>
      </c>
      <c r="DD438" s="202">
        <f t="shared" si="51"/>
        <v>0</v>
      </c>
      <c r="DE438" s="246">
        <f>+DB395*DB438+DC395*DC438+DD395*DD438</f>
        <v>0</v>
      </c>
      <c r="DF438" s="190"/>
      <c r="DG438" s="243"/>
      <c r="DH438" s="202">
        <f t="shared" si="49"/>
        <v>0</v>
      </c>
      <c r="DI438" s="202">
        <f t="shared" si="52"/>
        <v>0</v>
      </c>
      <c r="DJ438" s="246">
        <f>+DG395*DG438+DH395*DH438+DI395*DI438</f>
        <v>0</v>
      </c>
      <c r="DK438" s="209"/>
      <c r="DL438" s="247"/>
      <c r="DM438" s="248"/>
      <c r="DN438" s="248"/>
      <c r="DO438" s="249"/>
      <c r="DR438" s="250">
        <f t="shared" si="53"/>
        <v>0</v>
      </c>
      <c r="DS438" s="397"/>
      <c r="DT438" s="397"/>
      <c r="DU438" s="398"/>
      <c r="DV438" s="391"/>
      <c r="DW438" s="253">
        <f t="shared" si="54"/>
        <v>0</v>
      </c>
      <c r="DX438" s="399"/>
      <c r="DY438" s="399"/>
      <c r="DZ438" s="400"/>
      <c r="EA438" s="391"/>
      <c r="EB438" s="401">
        <f t="shared" si="55"/>
        <v>0</v>
      </c>
      <c r="EC438" s="402"/>
      <c r="ED438" s="402"/>
      <c r="EE438" s="403"/>
    </row>
    <row r="439" spans="1:135" x14ac:dyDescent="0.3">
      <c r="A439" s="20">
        <f t="shared" si="56"/>
        <v>70843</v>
      </c>
      <c r="B439" s="21"/>
      <c r="C439" s="21"/>
      <c r="D439" s="21"/>
      <c r="E439" s="458"/>
      <c r="F439" s="223"/>
      <c r="G439" s="183"/>
      <c r="H439" s="183"/>
      <c r="I439" s="183"/>
      <c r="J439" s="183"/>
      <c r="K439" s="183"/>
      <c r="L439" s="183"/>
      <c r="M439" s="183"/>
      <c r="N439" s="183"/>
      <c r="O439" s="224"/>
      <c r="P439" s="167">
        <f>+IF(DL439=0,0,IF(5*DL439/DL436&lt;2,2,5*DL439/DL395))</f>
        <v>0</v>
      </c>
      <c r="Q439" s="223"/>
      <c r="R439" s="225"/>
      <c r="S439" s="225"/>
      <c r="T439" s="168"/>
      <c r="U439" s="168"/>
      <c r="V439" s="168"/>
      <c r="W439" s="166"/>
      <c r="X439" s="183">
        <f>IF(CL395=0,0,5-CL439*0.3)</f>
        <v>0</v>
      </c>
      <c r="Y439" s="169">
        <f>+IF(CP395="M",CU439,0)</f>
        <v>0</v>
      </c>
      <c r="Z439" s="170"/>
      <c r="AB439" s="223"/>
      <c r="AC439" s="183"/>
      <c r="AD439" s="183"/>
      <c r="AE439" s="183"/>
      <c r="AF439" s="183"/>
      <c r="AG439" s="183"/>
      <c r="AH439" s="183"/>
      <c r="AI439" s="183"/>
      <c r="AJ439" s="183"/>
      <c r="AK439" s="226"/>
      <c r="AL439" s="227"/>
      <c r="AM439" s="223">
        <f>+SUM(AX439:BC439)/BC394</f>
        <v>0</v>
      </c>
      <c r="AN439" s="225"/>
      <c r="AO439" s="225"/>
      <c r="AP439" s="168"/>
      <c r="AQ439" s="168"/>
      <c r="AR439" s="168"/>
      <c r="AS439" s="166"/>
      <c r="AT439" s="183">
        <f>IF(CM395=0,0,5-CM439*0.3)</f>
        <v>0</v>
      </c>
      <c r="AU439" s="169">
        <f>+IF(CQ395="G",CU439,0)</f>
        <v>0</v>
      </c>
      <c r="AV439" s="173"/>
      <c r="AX439" s="228"/>
      <c r="AY439" s="229"/>
      <c r="AZ439" s="229"/>
      <c r="BA439" s="229"/>
      <c r="BB439" s="229"/>
      <c r="BC439" s="230"/>
      <c r="BE439" s="231"/>
      <c r="BF439" s="183"/>
      <c r="BG439" s="183"/>
      <c r="BH439" s="183"/>
      <c r="BI439" s="183"/>
      <c r="BJ439" s="183"/>
      <c r="BK439" s="183"/>
      <c r="BL439" s="183"/>
      <c r="BM439" s="183"/>
      <c r="BN439" s="226"/>
      <c r="BO439" s="227"/>
      <c r="BP439" s="223"/>
      <c r="BQ439" s="225"/>
      <c r="BR439" s="225"/>
      <c r="BS439" s="168"/>
      <c r="BT439" s="168"/>
      <c r="BU439" s="168"/>
      <c r="BV439" s="166"/>
      <c r="BW439" s="183">
        <f>IF(CV395=0,0,5-CV439*0.3)</f>
        <v>0</v>
      </c>
      <c r="BX439" s="169">
        <f>+IF(AY395="G",BC439,0)</f>
        <v>0</v>
      </c>
      <c r="BY439" s="184"/>
      <c r="CA439" s="185">
        <f>+SUM(F439:O439)*F395/P394+P439*P395+Q395*SUM(Q439:W439)/W394+X395*X439+Y395*Y439+Z395*Z439</f>
        <v>0</v>
      </c>
      <c r="CB439" s="232">
        <f t="shared" si="46"/>
        <v>0</v>
      </c>
      <c r="CC439" s="187"/>
      <c r="CD439" s="188">
        <f>+SUM(AB439:AL439)*AB395/AL$2+SUM(AM439:AS439)*AM395/AS$2+AT439*AT395+AU439*AU395+AV439*AV395</f>
        <v>0</v>
      </c>
      <c r="CE439" s="233">
        <f t="shared" si="47"/>
        <v>0</v>
      </c>
      <c r="CF439" s="190"/>
      <c r="CG439" s="191">
        <f>+SUM(BE439:BO439)*BE395/BO$2+SUM(BP439:BV439)*BP395/BV$2+BW439*BW395+BX439*BX395+BY439*BY395</f>
        <v>0</v>
      </c>
      <c r="CH439" s="234">
        <f t="shared" si="48"/>
        <v>0</v>
      </c>
      <c r="CI439" s="190"/>
      <c r="CJ439" s="433">
        <f>+CA439*CA396+CD439*CD396+CG439*CG396</f>
        <v>0</v>
      </c>
      <c r="CL439" s="236"/>
      <c r="CM439" s="237"/>
      <c r="CN439" s="238"/>
      <c r="CP439" s="239"/>
      <c r="CQ439" s="240"/>
      <c r="CR439" s="240"/>
      <c r="CS439" s="240"/>
      <c r="CT439" s="241"/>
      <c r="CU439" s="242">
        <f t="shared" si="57"/>
        <v>0</v>
      </c>
      <c r="CW439" s="243"/>
      <c r="CX439" s="244">
        <f>+IF(DM439=0,0,IF(5*DM439/DM395&lt;2,2,5*DM439/DM395))</f>
        <v>0</v>
      </c>
      <c r="CY439" s="202">
        <f t="shared" si="50"/>
        <v>0</v>
      </c>
      <c r="CZ439" s="245">
        <f>+CW395*CW439+CX395*CX439+CY395*CY439</f>
        <v>0</v>
      </c>
      <c r="DA439" s="204"/>
      <c r="DB439" s="243"/>
      <c r="DC439" s="244">
        <f>+IF(DN439=0,0,IF(5*DN439/DN395&lt;2,2,5*DN439/DN395))</f>
        <v>0</v>
      </c>
      <c r="DD439" s="202">
        <f t="shared" si="51"/>
        <v>0</v>
      </c>
      <c r="DE439" s="246">
        <f>+DB395*DB439+DC395*DC439+DD395*DD439</f>
        <v>0</v>
      </c>
      <c r="DF439" s="190"/>
      <c r="DG439" s="243"/>
      <c r="DH439" s="202">
        <f t="shared" si="49"/>
        <v>0</v>
      </c>
      <c r="DI439" s="202">
        <f t="shared" si="52"/>
        <v>0</v>
      </c>
      <c r="DJ439" s="246">
        <f>+DG395*DG439+DH395*DH439+DI395*DI439</f>
        <v>0</v>
      </c>
      <c r="DK439" s="209"/>
      <c r="DL439" s="247"/>
      <c r="DM439" s="248"/>
      <c r="DN439" s="248"/>
      <c r="DO439" s="249"/>
      <c r="DR439" s="250">
        <f t="shared" si="53"/>
        <v>0</v>
      </c>
      <c r="DS439" s="397"/>
      <c r="DT439" s="397"/>
      <c r="DU439" s="398"/>
      <c r="DV439" s="391"/>
      <c r="DW439" s="253">
        <f t="shared" si="54"/>
        <v>0</v>
      </c>
      <c r="DX439" s="399"/>
      <c r="DY439" s="399"/>
      <c r="DZ439" s="400"/>
      <c r="EA439" s="391"/>
      <c r="EB439" s="401">
        <f t="shared" si="55"/>
        <v>0</v>
      </c>
      <c r="EC439" s="402"/>
      <c r="ED439" s="402"/>
      <c r="EE439" s="403"/>
    </row>
    <row r="440" spans="1:135" x14ac:dyDescent="0.3">
      <c r="A440" s="20">
        <f t="shared" si="56"/>
        <v>70844</v>
      </c>
      <c r="B440" s="21"/>
      <c r="C440" s="21"/>
      <c r="D440" s="21"/>
      <c r="E440" s="458"/>
      <c r="F440" s="223"/>
      <c r="G440" s="183"/>
      <c r="H440" s="183"/>
      <c r="I440" s="183"/>
      <c r="J440" s="183"/>
      <c r="K440" s="183"/>
      <c r="L440" s="183"/>
      <c r="M440" s="183"/>
      <c r="N440" s="183"/>
      <c r="O440" s="224"/>
      <c r="P440" s="167">
        <f>+IF(DL440=0,0,IF(5*DL440/DL437&lt;2,2,5*DL440/DL395))</f>
        <v>0</v>
      </c>
      <c r="Q440" s="223"/>
      <c r="R440" s="225"/>
      <c r="S440" s="225"/>
      <c r="T440" s="168"/>
      <c r="U440" s="168"/>
      <c r="V440" s="168"/>
      <c r="W440" s="166"/>
      <c r="X440" s="183">
        <f>IF(CL395=0,0,5-CL440*0.3)</f>
        <v>0</v>
      </c>
      <c r="Y440" s="169">
        <f>+IF(CP395="M",CU440,0)</f>
        <v>0</v>
      </c>
      <c r="Z440" s="170"/>
      <c r="AB440" s="223"/>
      <c r="AC440" s="183"/>
      <c r="AD440" s="183"/>
      <c r="AE440" s="183"/>
      <c r="AF440" s="183"/>
      <c r="AG440" s="183"/>
      <c r="AH440" s="183"/>
      <c r="AI440" s="183"/>
      <c r="AJ440" s="183"/>
      <c r="AK440" s="226"/>
      <c r="AL440" s="227"/>
      <c r="AM440" s="223">
        <f>+SUM(AX440:BC440)/BC394</f>
        <v>0</v>
      </c>
      <c r="AN440" s="225"/>
      <c r="AO440" s="225"/>
      <c r="AP440" s="168"/>
      <c r="AQ440" s="168"/>
      <c r="AR440" s="168"/>
      <c r="AS440" s="166"/>
      <c r="AT440" s="183">
        <f>IF(CM395=0,0,5-CM440*0.3)</f>
        <v>0</v>
      </c>
      <c r="AU440" s="169">
        <f>+IF(CQ395="G",CU440,0)</f>
        <v>0</v>
      </c>
      <c r="AV440" s="173"/>
      <c r="AX440" s="228"/>
      <c r="AY440" s="229"/>
      <c r="AZ440" s="229"/>
      <c r="BA440" s="229"/>
      <c r="BB440" s="229"/>
      <c r="BC440" s="230"/>
      <c r="BE440" s="231"/>
      <c r="BF440" s="183"/>
      <c r="BG440" s="183"/>
      <c r="BH440" s="183"/>
      <c r="BI440" s="183"/>
      <c r="BJ440" s="183"/>
      <c r="BK440" s="183"/>
      <c r="BL440" s="183"/>
      <c r="BM440" s="183"/>
      <c r="BN440" s="226"/>
      <c r="BO440" s="227"/>
      <c r="BP440" s="223"/>
      <c r="BQ440" s="225"/>
      <c r="BR440" s="225"/>
      <c r="BS440" s="168"/>
      <c r="BT440" s="168"/>
      <c r="BU440" s="168"/>
      <c r="BV440" s="166"/>
      <c r="BW440" s="183">
        <f>IF(CV395=0,0,5-CV440*0.3)</f>
        <v>0</v>
      </c>
      <c r="BX440" s="169">
        <f>+IF(AY395="G",BC440,0)</f>
        <v>0</v>
      </c>
      <c r="BY440" s="184"/>
      <c r="CA440" s="185">
        <f>+SUM(F440:O440)*F395/P394+P440*P395+Q395*SUM(Q440:W440)/W394+X395*X440+Y395*Y440+Z395*Z440</f>
        <v>0</v>
      </c>
      <c r="CB440" s="232">
        <f t="shared" si="46"/>
        <v>0</v>
      </c>
      <c r="CC440" s="187"/>
      <c r="CD440" s="188">
        <f>+SUM(AB440:AL440)*AB395/AL$2+SUM(AM440:AS440)*AM395/AS$2+AT440*AT395+AU440*AU395+AV440*AV395</f>
        <v>0</v>
      </c>
      <c r="CE440" s="233">
        <f t="shared" si="47"/>
        <v>0</v>
      </c>
      <c r="CF440" s="190"/>
      <c r="CG440" s="191">
        <f>+SUM(BE440:BO440)*BE395/BO$2+SUM(BP440:BV440)*BP395/BV$2+BW440*BW395+BX440*BX395+BY440*BY395</f>
        <v>0</v>
      </c>
      <c r="CH440" s="234">
        <f t="shared" si="48"/>
        <v>0</v>
      </c>
      <c r="CI440" s="190"/>
      <c r="CJ440" s="433">
        <f>+CA440*CA396+CD440*CD396+CG440*CG396</f>
        <v>0</v>
      </c>
      <c r="CL440" s="236"/>
      <c r="CM440" s="237"/>
      <c r="CN440" s="238"/>
      <c r="CP440" s="239"/>
      <c r="CQ440" s="240"/>
      <c r="CR440" s="240"/>
      <c r="CS440" s="240"/>
      <c r="CT440" s="241"/>
      <c r="CU440" s="242">
        <f t="shared" si="57"/>
        <v>0</v>
      </c>
      <c r="CW440" s="243"/>
      <c r="CX440" s="244">
        <f>+IF(DM440=0,0,IF(5*DM440/DM395&lt;2,2,5*DM440/DM395))</f>
        <v>0</v>
      </c>
      <c r="CY440" s="202">
        <f t="shared" si="50"/>
        <v>0</v>
      </c>
      <c r="CZ440" s="245">
        <f>+CW395*CW440+CX395*CX440+CY395*CY440</f>
        <v>0</v>
      </c>
      <c r="DA440" s="204"/>
      <c r="DB440" s="243"/>
      <c r="DC440" s="244">
        <f>+IF(DN440=0,0,IF(5*DN440/DN395&lt;2,2,5*DN440/DN395))</f>
        <v>0</v>
      </c>
      <c r="DD440" s="202">
        <f t="shared" si="51"/>
        <v>0</v>
      </c>
      <c r="DE440" s="246">
        <f>+DB395*DB440+DC395*DC440+DD395*DD440</f>
        <v>0</v>
      </c>
      <c r="DF440" s="190"/>
      <c r="DG440" s="243"/>
      <c r="DH440" s="202">
        <f t="shared" si="49"/>
        <v>0</v>
      </c>
      <c r="DI440" s="202">
        <f t="shared" si="52"/>
        <v>0</v>
      </c>
      <c r="DJ440" s="246">
        <f>+DG395*DG440+DH395*DH440+DI395*DI440</f>
        <v>0</v>
      </c>
      <c r="DK440" s="209"/>
      <c r="DL440" s="247"/>
      <c r="DM440" s="248"/>
      <c r="DN440" s="248"/>
      <c r="DO440" s="249"/>
      <c r="DR440" s="250">
        <f t="shared" si="53"/>
        <v>0</v>
      </c>
      <c r="DS440" s="397"/>
      <c r="DT440" s="397"/>
      <c r="DU440" s="398"/>
      <c r="DV440" s="391"/>
      <c r="DW440" s="253">
        <f t="shared" si="54"/>
        <v>0</v>
      </c>
      <c r="DX440" s="399"/>
      <c r="DY440" s="399"/>
      <c r="DZ440" s="400"/>
      <c r="EA440" s="391"/>
      <c r="EB440" s="401">
        <f t="shared" si="55"/>
        <v>0</v>
      </c>
      <c r="EC440" s="402"/>
      <c r="ED440" s="402"/>
      <c r="EE440" s="403"/>
    </row>
    <row r="441" spans="1:135" ht="15" customHeight="1" x14ac:dyDescent="0.3">
      <c r="A441" s="20">
        <f t="shared" si="56"/>
        <v>70845</v>
      </c>
      <c r="B441" s="21"/>
      <c r="C441" s="21"/>
      <c r="D441" s="21"/>
      <c r="E441" s="458"/>
      <c r="F441" s="223"/>
      <c r="G441" s="183"/>
      <c r="H441" s="183"/>
      <c r="I441" s="183"/>
      <c r="J441" s="183"/>
      <c r="K441" s="183"/>
      <c r="L441" s="183"/>
      <c r="M441" s="183"/>
      <c r="N441" s="183"/>
      <c r="O441" s="224"/>
      <c r="P441" s="167">
        <f>+IF(DL441=0,0,IF(5*DL441/DL438&lt;2,2,5*DL441/DL395))</f>
        <v>0</v>
      </c>
      <c r="Q441" s="223"/>
      <c r="R441" s="225"/>
      <c r="S441" s="225"/>
      <c r="T441" s="168"/>
      <c r="U441" s="168"/>
      <c r="V441" s="168"/>
      <c r="W441" s="166"/>
      <c r="X441" s="183">
        <f>IF(CL395=0,0,5-CL441*0.3)</f>
        <v>0</v>
      </c>
      <c r="Y441" s="169">
        <f>+IF(CP395="M",CU441,0)</f>
        <v>0</v>
      </c>
      <c r="Z441" s="170"/>
      <c r="AB441" s="223"/>
      <c r="AC441" s="183"/>
      <c r="AD441" s="183"/>
      <c r="AE441" s="183"/>
      <c r="AF441" s="183"/>
      <c r="AG441" s="183"/>
      <c r="AH441" s="183"/>
      <c r="AI441" s="183"/>
      <c r="AJ441" s="183"/>
      <c r="AK441" s="226"/>
      <c r="AL441" s="227"/>
      <c r="AM441" s="223">
        <f>+SUM(AX441:BC441)/BC394</f>
        <v>0</v>
      </c>
      <c r="AN441" s="225"/>
      <c r="AO441" s="225"/>
      <c r="AP441" s="168"/>
      <c r="AQ441" s="168"/>
      <c r="AR441" s="168"/>
      <c r="AS441" s="166"/>
      <c r="AT441" s="183">
        <f>IF(CM395=0,0,5-CM441*0.3)</f>
        <v>0</v>
      </c>
      <c r="AU441" s="169">
        <f>+IF(CQ395="G",CU441,0)</f>
        <v>0</v>
      </c>
      <c r="AV441" s="173"/>
      <c r="AX441" s="228"/>
      <c r="AY441" s="229"/>
      <c r="AZ441" s="229"/>
      <c r="BA441" s="229"/>
      <c r="BB441" s="229"/>
      <c r="BC441" s="230"/>
      <c r="BE441" s="231"/>
      <c r="BF441" s="183"/>
      <c r="BG441" s="183"/>
      <c r="BH441" s="183"/>
      <c r="BI441" s="183"/>
      <c r="BJ441" s="183"/>
      <c r="BK441" s="183"/>
      <c r="BL441" s="183"/>
      <c r="BM441" s="183"/>
      <c r="BN441" s="226"/>
      <c r="BO441" s="227"/>
      <c r="BP441" s="223"/>
      <c r="BQ441" s="225"/>
      <c r="BR441" s="225"/>
      <c r="BS441" s="168"/>
      <c r="BT441" s="168"/>
      <c r="BU441" s="168"/>
      <c r="BV441" s="166"/>
      <c r="BW441" s="183">
        <f>IF(CV395=0,0,5-CV441*0.3)</f>
        <v>0</v>
      </c>
      <c r="BX441" s="169">
        <f>+IF(AY395="G",BC441,0)</f>
        <v>0</v>
      </c>
      <c r="BY441" s="184"/>
      <c r="CA441" s="185">
        <f>+SUM(F441:O441)*F395/P394+P441*P395+Q395*SUM(Q441:W441)/W394+X395*X441+Y395*Y441+Z395*Z441</f>
        <v>0</v>
      </c>
      <c r="CB441" s="232">
        <f t="shared" si="46"/>
        <v>0</v>
      </c>
      <c r="CC441" s="187"/>
      <c r="CD441" s="188">
        <f>+SUM(AB441:AL441)*AB395/AL$2+SUM(AM441:AS441)*AM395/AS$2+AT441*AT395+AU441*AU395+AV441*AV395</f>
        <v>0</v>
      </c>
      <c r="CE441" s="233">
        <f t="shared" si="47"/>
        <v>0</v>
      </c>
      <c r="CF441" s="190"/>
      <c r="CG441" s="191">
        <f>+SUM(BE441:BO441)*BE395/BO$2+SUM(BP441:BV441)*BP395/BV$2+BW441*BW395+BX441*BX395+BY441*BY395</f>
        <v>0</v>
      </c>
      <c r="CH441" s="234">
        <f t="shared" si="48"/>
        <v>0</v>
      </c>
      <c r="CI441" s="190"/>
      <c r="CJ441" s="433">
        <f>+CA441*CA396+CD441*CD396+CG441*CG396</f>
        <v>0</v>
      </c>
      <c r="CL441" s="236"/>
      <c r="CM441" s="237"/>
      <c r="CN441" s="238"/>
      <c r="CP441" s="239"/>
      <c r="CQ441" s="240"/>
      <c r="CR441" s="240"/>
      <c r="CS441" s="240"/>
      <c r="CT441" s="241"/>
      <c r="CU441" s="242">
        <f t="shared" si="57"/>
        <v>0</v>
      </c>
      <c r="CW441" s="243"/>
      <c r="CX441" s="244">
        <f>+IF(DM441=0,0,IF(5*DM441/DM395&lt;2,2,5*DM441/DM395))</f>
        <v>0</v>
      </c>
      <c r="CY441" s="202">
        <f t="shared" si="50"/>
        <v>0</v>
      </c>
      <c r="CZ441" s="245">
        <f>+CW395*CW441+CX395*CX441+CY395*CY441</f>
        <v>0</v>
      </c>
      <c r="DA441" s="204"/>
      <c r="DB441" s="243"/>
      <c r="DC441" s="244">
        <f>+IF(DN441=0,0,IF(5*DN441/DN395&lt;2,2,5*DN441/DN395))</f>
        <v>0</v>
      </c>
      <c r="DD441" s="202">
        <f t="shared" si="51"/>
        <v>0</v>
      </c>
      <c r="DE441" s="246">
        <f>+DB395*DB441+DC395*DC441+DD395*DD441</f>
        <v>0</v>
      </c>
      <c r="DF441" s="190"/>
      <c r="DG441" s="243"/>
      <c r="DH441" s="202">
        <f t="shared" si="49"/>
        <v>0</v>
      </c>
      <c r="DI441" s="202">
        <f t="shared" si="52"/>
        <v>0</v>
      </c>
      <c r="DJ441" s="246">
        <f>+DG395*DG441+DH395*DH441+DI395*DI441</f>
        <v>0</v>
      </c>
      <c r="DK441" s="209"/>
      <c r="DL441" s="247"/>
      <c r="DM441" s="248"/>
      <c r="DN441" s="248"/>
      <c r="DO441" s="249"/>
      <c r="DR441" s="250">
        <f t="shared" si="53"/>
        <v>0</v>
      </c>
      <c r="DS441" s="397"/>
      <c r="DT441" s="397"/>
      <c r="DU441" s="398"/>
      <c r="DV441" s="391"/>
      <c r="DW441" s="253">
        <f t="shared" si="54"/>
        <v>0</v>
      </c>
      <c r="DX441" s="399"/>
      <c r="DY441" s="399"/>
      <c r="DZ441" s="400"/>
      <c r="EA441" s="391"/>
      <c r="EB441" s="401">
        <f t="shared" si="55"/>
        <v>0</v>
      </c>
      <c r="EC441" s="402"/>
      <c r="ED441" s="402"/>
      <c r="EE441" s="403"/>
    </row>
    <row r="442" spans="1:135" ht="15" customHeight="1" x14ac:dyDescent="0.3">
      <c r="A442" s="20">
        <f t="shared" si="56"/>
        <v>70846</v>
      </c>
      <c r="B442" s="21"/>
      <c r="C442" s="21"/>
      <c r="D442" s="21"/>
      <c r="E442" s="458"/>
      <c r="F442" s="223"/>
      <c r="G442" s="183"/>
      <c r="H442" s="183"/>
      <c r="I442" s="183"/>
      <c r="J442" s="183"/>
      <c r="K442" s="183"/>
      <c r="L442" s="183"/>
      <c r="M442" s="183"/>
      <c r="N442" s="183"/>
      <c r="O442" s="224"/>
      <c r="P442" s="167">
        <f>+IF(DL442=0,0,IF(5*DL442/DL439&lt;2,2,5*DL442/DL395))</f>
        <v>0</v>
      </c>
      <c r="Q442" s="223"/>
      <c r="R442" s="225"/>
      <c r="S442" s="225"/>
      <c r="T442" s="168"/>
      <c r="U442" s="168"/>
      <c r="V442" s="168"/>
      <c r="W442" s="166"/>
      <c r="X442" s="183">
        <f>IF(CL395=0,0,5-CL442*0.3)</f>
        <v>0</v>
      </c>
      <c r="Y442" s="169">
        <f>+IF(CP395="M",CU442,0)</f>
        <v>0</v>
      </c>
      <c r="Z442" s="170"/>
      <c r="AB442" s="223"/>
      <c r="AC442" s="183"/>
      <c r="AD442" s="183"/>
      <c r="AE442" s="183"/>
      <c r="AF442" s="183"/>
      <c r="AG442" s="183"/>
      <c r="AH442" s="183"/>
      <c r="AI442" s="183"/>
      <c r="AJ442" s="183"/>
      <c r="AK442" s="226"/>
      <c r="AL442" s="227"/>
      <c r="AM442" s="223">
        <f>+SUM(AX442:BC442)/BC394</f>
        <v>0</v>
      </c>
      <c r="AN442" s="225"/>
      <c r="AO442" s="225"/>
      <c r="AP442" s="168"/>
      <c r="AQ442" s="168"/>
      <c r="AR442" s="168"/>
      <c r="AS442" s="166"/>
      <c r="AT442" s="183">
        <f>IF(CM395=0,0,5-CM442*0.3)</f>
        <v>0</v>
      </c>
      <c r="AU442" s="169">
        <f>+IF(CQ395="G",CU442,0)</f>
        <v>0</v>
      </c>
      <c r="AV442" s="173"/>
      <c r="AX442" s="228"/>
      <c r="AY442" s="229"/>
      <c r="AZ442" s="229"/>
      <c r="BA442" s="229"/>
      <c r="BB442" s="229"/>
      <c r="BC442" s="230"/>
      <c r="BE442" s="231"/>
      <c r="BF442" s="183"/>
      <c r="BG442" s="183"/>
      <c r="BH442" s="183"/>
      <c r="BI442" s="183"/>
      <c r="BJ442" s="183"/>
      <c r="BK442" s="183"/>
      <c r="BL442" s="183"/>
      <c r="BM442" s="183"/>
      <c r="BN442" s="226"/>
      <c r="BO442" s="227"/>
      <c r="BP442" s="223"/>
      <c r="BQ442" s="225"/>
      <c r="BR442" s="225"/>
      <c r="BS442" s="168"/>
      <c r="BT442" s="168"/>
      <c r="BU442" s="168"/>
      <c r="BV442" s="166"/>
      <c r="BW442" s="183">
        <f>IF(CV395=0,0,5-CV442*0.3)</f>
        <v>0</v>
      </c>
      <c r="BX442" s="169">
        <f>+IF(AY395="G",BC442,0)</f>
        <v>0</v>
      </c>
      <c r="BY442" s="184"/>
      <c r="CA442" s="185">
        <f>+SUM(F442:O442)*F395/P394+P442*P395+Q395*SUM(Q442:W442)/W394+X395*X442+Y395*Y442+Z395*Z442</f>
        <v>0</v>
      </c>
      <c r="CB442" s="232">
        <f t="shared" si="46"/>
        <v>0</v>
      </c>
      <c r="CC442" s="187"/>
      <c r="CD442" s="188">
        <f>+SUM(AB442:AL442)*AB395/AL$2+SUM(AM442:AS442)*AM395/AS$2+AT442*AT395+AU442*AU395+AV442*AV395</f>
        <v>0</v>
      </c>
      <c r="CE442" s="233">
        <f t="shared" si="47"/>
        <v>0</v>
      </c>
      <c r="CF442" s="190"/>
      <c r="CG442" s="191">
        <f>+SUM(BE442:BO442)*BE395/BO$2+SUM(BP442:BV442)*BP395/BV$2+BW442*BW395+BX442*BX395+BY442*BY395</f>
        <v>0</v>
      </c>
      <c r="CH442" s="234">
        <f t="shared" si="48"/>
        <v>0</v>
      </c>
      <c r="CI442" s="190"/>
      <c r="CJ442" s="433">
        <f>+CA442*CA396+CD442*CD396+CG442*CG396</f>
        <v>0</v>
      </c>
      <c r="CL442" s="236"/>
      <c r="CM442" s="237"/>
      <c r="CN442" s="238"/>
      <c r="CP442" s="239"/>
      <c r="CQ442" s="240"/>
      <c r="CR442" s="240"/>
      <c r="CS442" s="240"/>
      <c r="CT442" s="241"/>
      <c r="CU442" s="242">
        <f t="shared" si="57"/>
        <v>0</v>
      </c>
      <c r="CW442" s="243"/>
      <c r="CX442" s="244">
        <f>+IF(DM442=0,0,IF(5*DM442/DM395&lt;2,2,5*DM442/DM395))</f>
        <v>0</v>
      </c>
      <c r="CY442" s="202">
        <f t="shared" si="50"/>
        <v>0</v>
      </c>
      <c r="CZ442" s="245">
        <f>+CW395*CW442+CX395*CX442+CY395*CY442</f>
        <v>0</v>
      </c>
      <c r="DA442" s="204"/>
      <c r="DB442" s="243"/>
      <c r="DC442" s="244">
        <f>+IF(DN442=0,0,IF(5*DN442/DN395&lt;2,2,5*DN442/DN395))</f>
        <v>0</v>
      </c>
      <c r="DD442" s="202">
        <f t="shared" si="51"/>
        <v>0</v>
      </c>
      <c r="DE442" s="246">
        <f>+DB395*DB442+DC395*DC442+DD395*DD442</f>
        <v>0</v>
      </c>
      <c r="DF442" s="190"/>
      <c r="DG442" s="243"/>
      <c r="DH442" s="202">
        <f t="shared" si="49"/>
        <v>0</v>
      </c>
      <c r="DI442" s="202">
        <f t="shared" si="52"/>
        <v>0</v>
      </c>
      <c r="DJ442" s="246">
        <f>+DG395*DG442+DH395*DH442+DI395*DI442</f>
        <v>0</v>
      </c>
      <c r="DK442" s="209"/>
      <c r="DL442" s="247"/>
      <c r="DM442" s="248"/>
      <c r="DN442" s="248"/>
      <c r="DO442" s="249"/>
      <c r="DR442" s="250">
        <f t="shared" si="53"/>
        <v>0</v>
      </c>
      <c r="DS442" s="397"/>
      <c r="DT442" s="397"/>
      <c r="DU442" s="398"/>
      <c r="DV442" s="391"/>
      <c r="DW442" s="253">
        <f t="shared" si="54"/>
        <v>0</v>
      </c>
      <c r="DX442" s="399"/>
      <c r="DY442" s="399"/>
      <c r="DZ442" s="400"/>
      <c r="EA442" s="391"/>
      <c r="EB442" s="401">
        <f t="shared" si="55"/>
        <v>0</v>
      </c>
      <c r="EC442" s="402"/>
      <c r="ED442" s="402"/>
      <c r="EE442" s="403"/>
    </row>
    <row r="443" spans="1:135" ht="15" customHeight="1" x14ac:dyDescent="0.3">
      <c r="A443" s="20">
        <f t="shared" si="56"/>
        <v>70847</v>
      </c>
      <c r="B443" s="21"/>
      <c r="C443" s="21"/>
      <c r="D443" s="21"/>
      <c r="E443" s="458"/>
      <c r="F443" s="223"/>
      <c r="G443" s="183"/>
      <c r="H443" s="183"/>
      <c r="I443" s="183"/>
      <c r="J443" s="183"/>
      <c r="K443" s="183"/>
      <c r="L443" s="183"/>
      <c r="M443" s="183"/>
      <c r="N443" s="183"/>
      <c r="O443" s="224"/>
      <c r="P443" s="167">
        <f>+IF(DL443=0,0,IF(5*DL443/DL440&lt;2,2,5*DL443/DL395))</f>
        <v>0</v>
      </c>
      <c r="Q443" s="223"/>
      <c r="R443" s="225"/>
      <c r="S443" s="225"/>
      <c r="T443" s="168"/>
      <c r="U443" s="168"/>
      <c r="V443" s="168"/>
      <c r="W443" s="166"/>
      <c r="X443" s="183">
        <f>IF(CL395=0,0,5-CL443*0.3)</f>
        <v>0</v>
      </c>
      <c r="Y443" s="169">
        <f>+IF(CP395="M",CU443,0)</f>
        <v>0</v>
      </c>
      <c r="Z443" s="170"/>
      <c r="AB443" s="223"/>
      <c r="AC443" s="183"/>
      <c r="AD443" s="183"/>
      <c r="AE443" s="183"/>
      <c r="AF443" s="183"/>
      <c r="AG443" s="183"/>
      <c r="AH443" s="183"/>
      <c r="AI443" s="183"/>
      <c r="AJ443" s="183"/>
      <c r="AK443" s="226"/>
      <c r="AL443" s="227"/>
      <c r="AM443" s="223">
        <f>+SUM(AX443:BC443)/BC394</f>
        <v>0</v>
      </c>
      <c r="AN443" s="225"/>
      <c r="AO443" s="225"/>
      <c r="AP443" s="168"/>
      <c r="AQ443" s="168"/>
      <c r="AR443" s="168"/>
      <c r="AS443" s="166"/>
      <c r="AT443" s="183">
        <f>IF(CM395=0,0,5-CM443*0.3)</f>
        <v>0</v>
      </c>
      <c r="AU443" s="169">
        <f>+IF(CQ395="G",CU443,0)</f>
        <v>0</v>
      </c>
      <c r="AV443" s="173"/>
      <c r="AX443" s="228"/>
      <c r="AY443" s="229"/>
      <c r="AZ443" s="229"/>
      <c r="BA443" s="229"/>
      <c r="BB443" s="229"/>
      <c r="BC443" s="230"/>
      <c r="BE443" s="231"/>
      <c r="BF443" s="183"/>
      <c r="BG443" s="183"/>
      <c r="BH443" s="183"/>
      <c r="BI443" s="183"/>
      <c r="BJ443" s="183"/>
      <c r="BK443" s="183"/>
      <c r="BL443" s="183"/>
      <c r="BM443" s="183"/>
      <c r="BN443" s="226"/>
      <c r="BO443" s="227"/>
      <c r="BP443" s="223"/>
      <c r="BQ443" s="225"/>
      <c r="BR443" s="225"/>
      <c r="BS443" s="168"/>
      <c r="BT443" s="168"/>
      <c r="BU443" s="168"/>
      <c r="BV443" s="166"/>
      <c r="BW443" s="183">
        <f>IF(CV395=0,0,5-CV443*0.3)</f>
        <v>0</v>
      </c>
      <c r="BX443" s="169">
        <f>+IF(AY395="G",BC443,0)</f>
        <v>0</v>
      </c>
      <c r="BY443" s="184"/>
      <c r="CA443" s="185">
        <f>+SUM(F443:O443)*F395/P394+P443*P395+Q395*SUM(Q443:W443)/W394+X395*X443+Y395*Y443+Z395*Z443</f>
        <v>0</v>
      </c>
      <c r="CB443" s="232">
        <f t="shared" si="46"/>
        <v>0</v>
      </c>
      <c r="CC443" s="187"/>
      <c r="CD443" s="188">
        <f>+SUM(AB443:AL443)*AB395/AL$2+SUM(AM443:AS443)*AM395/AS$2+AT443*AT395+AU443*AU395+AV443*AV395</f>
        <v>0</v>
      </c>
      <c r="CE443" s="233">
        <f t="shared" si="47"/>
        <v>0</v>
      </c>
      <c r="CF443" s="190"/>
      <c r="CG443" s="191">
        <f>+SUM(BE443:BO443)*BE395/BO$2+SUM(BP443:BV443)*BP395/BV$2+BW443*BW395+BX443*BX395+BY443*BY395</f>
        <v>0</v>
      </c>
      <c r="CH443" s="234">
        <f t="shared" si="48"/>
        <v>0</v>
      </c>
      <c r="CI443" s="190"/>
      <c r="CJ443" s="433">
        <f>+CA443*CA396+CD443*CD396+CG443*CG396</f>
        <v>0</v>
      </c>
      <c r="CL443" s="236"/>
      <c r="CM443" s="237"/>
      <c r="CN443" s="238"/>
      <c r="CP443" s="239"/>
      <c r="CQ443" s="240"/>
      <c r="CR443" s="240"/>
      <c r="CS443" s="240"/>
      <c r="CT443" s="241"/>
      <c r="CU443" s="242">
        <f t="shared" si="57"/>
        <v>0</v>
      </c>
      <c r="CW443" s="243"/>
      <c r="CX443" s="244">
        <f>+IF(DM443=0,0,IF(5*DM443/DM395&lt;2,2,5*DM443/DM395))</f>
        <v>0</v>
      </c>
      <c r="CY443" s="202">
        <f t="shared" si="50"/>
        <v>0</v>
      </c>
      <c r="CZ443" s="245">
        <f>+CW395*CW443+CX395*CX443+CY395*CY443</f>
        <v>0</v>
      </c>
      <c r="DA443" s="204"/>
      <c r="DB443" s="243"/>
      <c r="DC443" s="244">
        <f>+IF(DN443=0,0,IF(5*DN443/DN395&lt;2,2,5*DN443/DN395))</f>
        <v>0</v>
      </c>
      <c r="DD443" s="202">
        <f t="shared" si="51"/>
        <v>0</v>
      </c>
      <c r="DE443" s="246">
        <f>+DB395*DB443+DC395*DC443+DD395*DD443</f>
        <v>0</v>
      </c>
      <c r="DF443" s="190"/>
      <c r="DG443" s="243"/>
      <c r="DH443" s="202">
        <f t="shared" si="49"/>
        <v>0</v>
      </c>
      <c r="DI443" s="202">
        <f t="shared" si="52"/>
        <v>0</v>
      </c>
      <c r="DJ443" s="246">
        <f>+DG395*DG443+DH395*DH443+DI395*DI443</f>
        <v>0</v>
      </c>
      <c r="DK443" s="209"/>
      <c r="DL443" s="247"/>
      <c r="DM443" s="248"/>
      <c r="DN443" s="248"/>
      <c r="DO443" s="249"/>
      <c r="DR443" s="250">
        <f t="shared" si="53"/>
        <v>0</v>
      </c>
      <c r="DS443" s="397"/>
      <c r="DT443" s="397"/>
      <c r="DU443" s="398"/>
      <c r="DV443" s="391"/>
      <c r="DW443" s="253">
        <f t="shared" si="54"/>
        <v>0</v>
      </c>
      <c r="DX443" s="399"/>
      <c r="DY443" s="399"/>
      <c r="DZ443" s="400"/>
      <c r="EA443" s="391"/>
      <c r="EB443" s="401">
        <f t="shared" si="55"/>
        <v>0</v>
      </c>
      <c r="EC443" s="402"/>
      <c r="ED443" s="402"/>
      <c r="EE443" s="403"/>
    </row>
    <row r="444" spans="1:135" x14ac:dyDescent="0.3">
      <c r="A444" s="20">
        <f t="shared" si="56"/>
        <v>70848</v>
      </c>
      <c r="B444" s="21"/>
      <c r="C444" s="21"/>
      <c r="D444" s="21"/>
      <c r="E444" s="458"/>
      <c r="F444" s="223"/>
      <c r="G444" s="183"/>
      <c r="H444" s="183"/>
      <c r="I444" s="183"/>
      <c r="J444" s="183"/>
      <c r="K444" s="183"/>
      <c r="L444" s="183"/>
      <c r="M444" s="183"/>
      <c r="N444" s="183"/>
      <c r="O444" s="224"/>
      <c r="P444" s="167">
        <f>+IF(DL444=0,0,IF(5*DL444/DL441&lt;2,2,5*DL444/DL395))</f>
        <v>0</v>
      </c>
      <c r="Q444" s="223"/>
      <c r="R444" s="225"/>
      <c r="S444" s="225"/>
      <c r="T444" s="168"/>
      <c r="U444" s="168"/>
      <c r="V444" s="168"/>
      <c r="W444" s="166"/>
      <c r="X444" s="183">
        <f>IF(CL395=0,0,5-CL444*0.3)</f>
        <v>0</v>
      </c>
      <c r="Y444" s="169">
        <f>+IF(CP395="M",CU444,0)</f>
        <v>0</v>
      </c>
      <c r="Z444" s="170"/>
      <c r="AB444" s="223"/>
      <c r="AC444" s="183"/>
      <c r="AD444" s="183"/>
      <c r="AE444" s="183"/>
      <c r="AF444" s="183"/>
      <c r="AG444" s="183"/>
      <c r="AH444" s="183"/>
      <c r="AI444" s="183"/>
      <c r="AJ444" s="183"/>
      <c r="AK444" s="226"/>
      <c r="AL444" s="227"/>
      <c r="AM444" s="223">
        <f>+SUM(AX444:BC444)/BC394</f>
        <v>0</v>
      </c>
      <c r="AN444" s="225"/>
      <c r="AO444" s="225"/>
      <c r="AP444" s="168"/>
      <c r="AQ444" s="168"/>
      <c r="AR444" s="168"/>
      <c r="AS444" s="166"/>
      <c r="AT444" s="183">
        <f>IF(CM395=0,0,5-CM444*0.3)</f>
        <v>0</v>
      </c>
      <c r="AU444" s="169">
        <f>+IF(CQ395="G",CU444,0)</f>
        <v>0</v>
      </c>
      <c r="AV444" s="173"/>
      <c r="AX444" s="228"/>
      <c r="AY444" s="229"/>
      <c r="AZ444" s="229"/>
      <c r="BA444" s="229"/>
      <c r="BB444" s="229"/>
      <c r="BC444" s="230"/>
      <c r="BE444" s="231"/>
      <c r="BF444" s="183"/>
      <c r="BG444" s="183"/>
      <c r="BH444" s="183"/>
      <c r="BI444" s="183"/>
      <c r="BJ444" s="183"/>
      <c r="BK444" s="183"/>
      <c r="BL444" s="183"/>
      <c r="BM444" s="183"/>
      <c r="BN444" s="226"/>
      <c r="BO444" s="227"/>
      <c r="BP444" s="223"/>
      <c r="BQ444" s="225"/>
      <c r="BR444" s="225"/>
      <c r="BS444" s="168"/>
      <c r="BT444" s="168"/>
      <c r="BU444" s="168"/>
      <c r="BV444" s="166"/>
      <c r="BW444" s="183">
        <f>IF(CV395=0,0,5-CV444*0.3)</f>
        <v>0</v>
      </c>
      <c r="BX444" s="169">
        <f>+IF(AY395="G",BC444,0)</f>
        <v>0</v>
      </c>
      <c r="BY444" s="184"/>
      <c r="CA444" s="185">
        <f>+SUM(F444:O444)*F395/P394+P444*P395+Q395*SUM(Q444:W444)/W394+X395*X444+Y395*Y444+Z395*Z444</f>
        <v>0</v>
      </c>
      <c r="CB444" s="232">
        <f t="shared" si="46"/>
        <v>0</v>
      </c>
      <c r="CC444" s="187"/>
      <c r="CD444" s="188">
        <f>+SUM(AB444:AL444)*AB395/AL$2+SUM(AM444:AS444)*AM395/AS$2+AT444*AT395+AU444*AU395+AV444*AV395</f>
        <v>0</v>
      </c>
      <c r="CE444" s="233">
        <f t="shared" si="47"/>
        <v>0</v>
      </c>
      <c r="CF444" s="190"/>
      <c r="CG444" s="191">
        <f>+SUM(BE444:BO444)*BE395/BO$2+SUM(BP444:BV444)*BP395/BV$2+BW444*BW395+BX444*BX395+BY444*BY395</f>
        <v>0</v>
      </c>
      <c r="CH444" s="234">
        <f t="shared" si="48"/>
        <v>0</v>
      </c>
      <c r="CI444" s="190"/>
      <c r="CJ444" s="433">
        <f>+CA444*CA396+CD444*CD396+CG444*CG396</f>
        <v>0</v>
      </c>
      <c r="CL444" s="236"/>
      <c r="CM444" s="237"/>
      <c r="CN444" s="238"/>
      <c r="CP444" s="239"/>
      <c r="CQ444" s="240"/>
      <c r="CR444" s="240"/>
      <c r="CS444" s="240"/>
      <c r="CT444" s="241"/>
      <c r="CU444" s="242">
        <f t="shared" si="57"/>
        <v>0</v>
      </c>
      <c r="CW444" s="243"/>
      <c r="CX444" s="244">
        <f>+IF(DM444=0,0,IF(5*DM444/DM395&lt;2,2,5*DM444/DM395))</f>
        <v>0</v>
      </c>
      <c r="CY444" s="202">
        <f t="shared" si="50"/>
        <v>0</v>
      </c>
      <c r="CZ444" s="245">
        <f>+CW395*CW444+CX395*CX444+CY395*CY444</f>
        <v>0</v>
      </c>
      <c r="DA444" s="204"/>
      <c r="DB444" s="243"/>
      <c r="DC444" s="244">
        <f>+IF(DN444=0,0,IF(5*DN444/DN395&lt;2,2,5*DN444/DN395))</f>
        <v>0</v>
      </c>
      <c r="DD444" s="202">
        <f t="shared" si="51"/>
        <v>0</v>
      </c>
      <c r="DE444" s="246">
        <f>+DB395*DB444+DC395*DC444+DD395*DD444</f>
        <v>0</v>
      </c>
      <c r="DF444" s="190"/>
      <c r="DG444" s="243"/>
      <c r="DH444" s="202">
        <f t="shared" si="49"/>
        <v>0</v>
      </c>
      <c r="DI444" s="202">
        <f t="shared" si="52"/>
        <v>0</v>
      </c>
      <c r="DJ444" s="246">
        <f>+DG395*DG444+DH395*DH444+DI395*DI444</f>
        <v>0</v>
      </c>
      <c r="DK444" s="209"/>
      <c r="DL444" s="247"/>
      <c r="DM444" s="248"/>
      <c r="DN444" s="248"/>
      <c r="DO444" s="249"/>
      <c r="DR444" s="250">
        <f t="shared" si="53"/>
        <v>0</v>
      </c>
      <c r="DS444" s="397"/>
      <c r="DT444" s="397"/>
      <c r="DU444" s="398"/>
      <c r="DV444" s="391"/>
      <c r="DW444" s="253">
        <f t="shared" si="54"/>
        <v>0</v>
      </c>
      <c r="DX444" s="399"/>
      <c r="DY444" s="399"/>
      <c r="DZ444" s="400"/>
      <c r="EA444" s="391"/>
      <c r="EB444" s="401">
        <f t="shared" si="55"/>
        <v>0</v>
      </c>
      <c r="EC444" s="402"/>
      <c r="ED444" s="402"/>
      <c r="EE444" s="403"/>
    </row>
    <row r="445" spans="1:135" x14ac:dyDescent="0.3">
      <c r="A445" s="20">
        <f t="shared" si="56"/>
        <v>70849</v>
      </c>
      <c r="B445" s="21"/>
      <c r="C445" s="21"/>
      <c r="D445" s="21"/>
      <c r="E445" s="458"/>
      <c r="F445" s="223"/>
      <c r="G445" s="183"/>
      <c r="H445" s="183"/>
      <c r="I445" s="183"/>
      <c r="J445" s="183"/>
      <c r="K445" s="183"/>
      <c r="L445" s="183"/>
      <c r="M445" s="183"/>
      <c r="N445" s="183"/>
      <c r="O445" s="224"/>
      <c r="P445" s="167">
        <f>+IF(DL445=0,0,IF(5*DL445/DL442&lt;2,2,5*DL445/DL395))</f>
        <v>0</v>
      </c>
      <c r="Q445" s="223"/>
      <c r="R445" s="225"/>
      <c r="S445" s="225"/>
      <c r="T445" s="168"/>
      <c r="U445" s="168"/>
      <c r="V445" s="168"/>
      <c r="W445" s="166"/>
      <c r="X445" s="183">
        <f>IF(CL395=0,0,5-CL445*0.3)</f>
        <v>0</v>
      </c>
      <c r="Y445" s="169">
        <f>+IF(CP395="M",CU445,0)</f>
        <v>0</v>
      </c>
      <c r="Z445" s="170"/>
      <c r="AB445" s="223"/>
      <c r="AC445" s="183"/>
      <c r="AD445" s="183"/>
      <c r="AE445" s="183"/>
      <c r="AF445" s="183"/>
      <c r="AG445" s="183"/>
      <c r="AH445" s="183"/>
      <c r="AI445" s="183"/>
      <c r="AJ445" s="183"/>
      <c r="AK445" s="226"/>
      <c r="AL445" s="227"/>
      <c r="AM445" s="223">
        <f>+SUM(AX445:BC445)/BC394</f>
        <v>0</v>
      </c>
      <c r="AN445" s="225"/>
      <c r="AO445" s="225"/>
      <c r="AP445" s="168"/>
      <c r="AQ445" s="168"/>
      <c r="AR445" s="168"/>
      <c r="AS445" s="166"/>
      <c r="AT445" s="183">
        <f>IF(CM395=0,0,5-CM445*0.3)</f>
        <v>0</v>
      </c>
      <c r="AU445" s="169">
        <f>+IF(CQ395="G",CU445,0)</f>
        <v>0</v>
      </c>
      <c r="AV445" s="173"/>
      <c r="AX445" s="228"/>
      <c r="AY445" s="229"/>
      <c r="AZ445" s="229"/>
      <c r="BA445" s="229"/>
      <c r="BB445" s="229"/>
      <c r="BC445" s="230"/>
      <c r="BE445" s="231"/>
      <c r="BF445" s="183"/>
      <c r="BG445" s="183"/>
      <c r="BH445" s="183"/>
      <c r="BI445" s="183"/>
      <c r="BJ445" s="183"/>
      <c r="BK445" s="183"/>
      <c r="BL445" s="183"/>
      <c r="BM445" s="183"/>
      <c r="BN445" s="226"/>
      <c r="BO445" s="227"/>
      <c r="BP445" s="223"/>
      <c r="BQ445" s="225"/>
      <c r="BR445" s="225"/>
      <c r="BS445" s="168"/>
      <c r="BT445" s="168"/>
      <c r="BU445" s="168"/>
      <c r="BV445" s="166"/>
      <c r="BW445" s="183">
        <f>IF(CV395=0,0,5-CV445*0.3)</f>
        <v>0</v>
      </c>
      <c r="BX445" s="169">
        <f>+IF(AY395="G",BC445,0)</f>
        <v>0</v>
      </c>
      <c r="BY445" s="184"/>
      <c r="CA445" s="185">
        <f>+SUM(F445:O445)*F395/P394+P445*P395+Q395*SUM(Q445:W445)/W394+X395*X445+Y395*Y445+Z395*Z445</f>
        <v>0</v>
      </c>
      <c r="CB445" s="232">
        <f t="shared" si="46"/>
        <v>0</v>
      </c>
      <c r="CC445" s="187"/>
      <c r="CD445" s="188">
        <f>+SUM(AB445:AL445)*AB395/AL$2+SUM(AM445:AS445)*AM395/AS$2+AT445*AT395+AU445*AU395+AV445*AV395</f>
        <v>0</v>
      </c>
      <c r="CE445" s="233">
        <f t="shared" si="47"/>
        <v>0</v>
      </c>
      <c r="CF445" s="190"/>
      <c r="CG445" s="191">
        <f>+SUM(BE445:BO445)*BE395/BO$2+SUM(BP445:BV445)*BP395/BV$2+BW445*BW395+BX445*BX395+BY445*BY395</f>
        <v>0</v>
      </c>
      <c r="CH445" s="234">
        <f t="shared" si="48"/>
        <v>0</v>
      </c>
      <c r="CI445" s="190"/>
      <c r="CJ445" s="433">
        <f>+CA445*CA396+CD445*CD396+CG445*CG396</f>
        <v>0</v>
      </c>
      <c r="CL445" s="236"/>
      <c r="CM445" s="237"/>
      <c r="CN445" s="238"/>
      <c r="CP445" s="239"/>
      <c r="CQ445" s="240"/>
      <c r="CR445" s="240"/>
      <c r="CS445" s="240"/>
      <c r="CT445" s="241"/>
      <c r="CU445" s="242">
        <f t="shared" si="57"/>
        <v>0</v>
      </c>
      <c r="CW445" s="243"/>
      <c r="CX445" s="244">
        <f>+IF(DM445=0,0,IF(5*DM445/DM395&lt;2,2,5*DM445/DM395))</f>
        <v>0</v>
      </c>
      <c r="CY445" s="202">
        <f t="shared" si="50"/>
        <v>0</v>
      </c>
      <c r="CZ445" s="245">
        <f>+CW395*CW445+CX395*CX445+CY395*CY445</f>
        <v>0</v>
      </c>
      <c r="DA445" s="204"/>
      <c r="DB445" s="243"/>
      <c r="DC445" s="244">
        <f>+IF(DN445=0,0,IF(5*DN445/DN395&lt;2,2,5*DN445/DN395))</f>
        <v>0</v>
      </c>
      <c r="DD445" s="202">
        <f t="shared" si="51"/>
        <v>0</v>
      </c>
      <c r="DE445" s="246">
        <f>+DB395*DB445+DC395*DC445+DD395*DD445</f>
        <v>0</v>
      </c>
      <c r="DF445" s="190"/>
      <c r="DG445" s="243"/>
      <c r="DH445" s="202">
        <f t="shared" si="49"/>
        <v>0</v>
      </c>
      <c r="DI445" s="202">
        <f t="shared" si="52"/>
        <v>0</v>
      </c>
      <c r="DJ445" s="246">
        <f>+DG395*DG445+DH395*DH445+DI395*DI445</f>
        <v>0</v>
      </c>
      <c r="DK445" s="209"/>
      <c r="DL445" s="247"/>
      <c r="DM445" s="248"/>
      <c r="DN445" s="248"/>
      <c r="DO445" s="249"/>
      <c r="DR445" s="250">
        <f t="shared" si="53"/>
        <v>0</v>
      </c>
      <c r="DS445" s="397"/>
      <c r="DT445" s="397"/>
      <c r="DU445" s="398"/>
      <c r="DV445" s="391"/>
      <c r="DW445" s="253">
        <f t="shared" si="54"/>
        <v>0</v>
      </c>
      <c r="DX445" s="399"/>
      <c r="DY445" s="399"/>
      <c r="DZ445" s="400"/>
      <c r="EA445" s="391"/>
      <c r="EB445" s="401">
        <f t="shared" si="55"/>
        <v>0</v>
      </c>
      <c r="EC445" s="402"/>
      <c r="ED445" s="402"/>
      <c r="EE445" s="403"/>
    </row>
    <row r="446" spans="1:135" ht="16.2" thickBot="1" x14ac:dyDescent="0.35">
      <c r="A446" s="20">
        <f t="shared" si="56"/>
        <v>70850</v>
      </c>
      <c r="B446" s="21"/>
      <c r="C446" s="21"/>
      <c r="D446" s="21"/>
      <c r="E446" s="458"/>
      <c r="F446" s="277"/>
      <c r="G446" s="278"/>
      <c r="H446" s="278"/>
      <c r="I446" s="278"/>
      <c r="J446" s="278"/>
      <c r="K446" s="278"/>
      <c r="L446" s="278"/>
      <c r="M446" s="278"/>
      <c r="N446" s="278"/>
      <c r="O446" s="279"/>
      <c r="P446" s="167">
        <f>+IF(DL446=0,0,IF(5*DL446/DL443&lt;2,2,5*DL446/DL395))</f>
        <v>0</v>
      </c>
      <c r="Q446" s="277"/>
      <c r="R446" s="280"/>
      <c r="S446" s="280"/>
      <c r="T446" s="281"/>
      <c r="U446" s="281"/>
      <c r="V446" s="281"/>
      <c r="W446" s="282"/>
      <c r="X446" s="278">
        <f>IF(CL395=0,0,5-CL446*0.3)</f>
        <v>0</v>
      </c>
      <c r="Y446" s="283">
        <f>+IF(CP395="M",CU446,0)</f>
        <v>0</v>
      </c>
      <c r="Z446" s="284"/>
      <c r="AB446" s="277"/>
      <c r="AC446" s="278"/>
      <c r="AD446" s="278"/>
      <c r="AE446" s="278"/>
      <c r="AF446" s="278"/>
      <c r="AG446" s="278"/>
      <c r="AH446" s="278"/>
      <c r="AI446" s="278"/>
      <c r="AJ446" s="278"/>
      <c r="AK446" s="285"/>
      <c r="AL446" s="286"/>
      <c r="AM446" s="223">
        <f>+SUM(AX446:BC446)/BC394</f>
        <v>0</v>
      </c>
      <c r="AN446" s="280"/>
      <c r="AO446" s="280"/>
      <c r="AP446" s="281"/>
      <c r="AQ446" s="281"/>
      <c r="AR446" s="281"/>
      <c r="AS446" s="282"/>
      <c r="AT446" s="183">
        <f>IF(CM395=0,0,5-CM446*0.3)</f>
        <v>0</v>
      </c>
      <c r="AU446" s="169">
        <f>+IF(CQ395="G",CU446,0)</f>
        <v>0</v>
      </c>
      <c r="AV446" s="287"/>
      <c r="AX446" s="288"/>
      <c r="AY446" s="289"/>
      <c r="AZ446" s="289"/>
      <c r="BA446" s="289"/>
      <c r="BB446" s="289"/>
      <c r="BC446" s="290"/>
      <c r="BE446" s="291"/>
      <c r="BF446" s="292"/>
      <c r="BG446" s="292"/>
      <c r="BH446" s="292"/>
      <c r="BI446" s="292"/>
      <c r="BJ446" s="292"/>
      <c r="BK446" s="292"/>
      <c r="BL446" s="292"/>
      <c r="BM446" s="292"/>
      <c r="BN446" s="293"/>
      <c r="BO446" s="294"/>
      <c r="BP446" s="295"/>
      <c r="BQ446" s="296"/>
      <c r="BR446" s="296"/>
      <c r="BS446" s="297"/>
      <c r="BT446" s="297"/>
      <c r="BU446" s="297"/>
      <c r="BV446" s="298"/>
      <c r="BW446" s="292">
        <f>IF(CV395=0,0,5-CV446*0.3)</f>
        <v>0</v>
      </c>
      <c r="BX446" s="299">
        <f>+IF(AY395="G",BC446,0)</f>
        <v>0</v>
      </c>
      <c r="BY446" s="300"/>
      <c r="CA446" s="301">
        <f>+SUM(F446:O446)*F395/P394+P446*P395+Q395*SUM(Q446:W446)/W394+X395*X446+Y395*Y446+Z395*Z446</f>
        <v>0</v>
      </c>
      <c r="CB446" s="302">
        <f t="shared" si="46"/>
        <v>0</v>
      </c>
      <c r="CC446" s="187"/>
      <c r="CD446" s="303">
        <f>+SUM(AB446:AL446)*AB395/AL$2+SUM(AM446:AS446)*AM395/AS$2+AT446*AT395+AU446*AU395+AV446*AV395</f>
        <v>0</v>
      </c>
      <c r="CE446" s="304">
        <f t="shared" si="47"/>
        <v>0</v>
      </c>
      <c r="CF446" s="190"/>
      <c r="CG446" s="305">
        <f>+SUM(BE446:BO446)*BE395/BO$2+SUM(BP446:BV446)*BP395/BV$2+BW446*BW395+BX446*BX395+BY446*BY395</f>
        <v>0</v>
      </c>
      <c r="CH446" s="306">
        <f t="shared" si="48"/>
        <v>0</v>
      </c>
      <c r="CI446" s="190"/>
      <c r="CJ446" s="437">
        <f>+CA446*CA396+CD446*CD396+CG446*CG396</f>
        <v>0</v>
      </c>
      <c r="CL446" s="236"/>
      <c r="CM446" s="237"/>
      <c r="CN446" s="238"/>
      <c r="CP446" s="308"/>
      <c r="CQ446" s="309"/>
      <c r="CR446" s="309"/>
      <c r="CS446" s="309"/>
      <c r="CT446" s="310"/>
      <c r="CU446" s="311">
        <f t="shared" si="57"/>
        <v>0</v>
      </c>
      <c r="CW446" s="404"/>
      <c r="CX446" s="244">
        <f>+IF(DM446=0,0,IF(5*DM446/DM395&lt;2,2,5*DM446/DM395))</f>
        <v>0</v>
      </c>
      <c r="CY446" s="202">
        <f t="shared" si="50"/>
        <v>0</v>
      </c>
      <c r="CZ446" s="315">
        <f>+CW395*CW446+CX395*CX446+CY395*CY446</f>
        <v>0</v>
      </c>
      <c r="DA446" s="204"/>
      <c r="DB446" s="312"/>
      <c r="DC446" s="313">
        <f>+IF(DN446=0,0,IF(5*DN446/DN395&lt;2,2,5*DN446/DN395))</f>
        <v>0</v>
      </c>
      <c r="DD446" s="314">
        <f t="shared" si="51"/>
        <v>0</v>
      </c>
      <c r="DE446" s="316">
        <f>+DB395*DB446+DC395*DC446+DD395*DD446</f>
        <v>0</v>
      </c>
      <c r="DF446" s="190"/>
      <c r="DG446" s="312"/>
      <c r="DH446" s="202">
        <f t="shared" si="49"/>
        <v>0</v>
      </c>
      <c r="DI446" s="314">
        <f t="shared" si="52"/>
        <v>0</v>
      </c>
      <c r="DJ446" s="316">
        <f>+DG395*DG446+DH395*DH446+DI395*DI446</f>
        <v>0</v>
      </c>
      <c r="DK446" s="209"/>
      <c r="DL446" s="317"/>
      <c r="DM446" s="318"/>
      <c r="DN446" s="318"/>
      <c r="DO446" s="319"/>
      <c r="DR446" s="405">
        <f t="shared" si="53"/>
        <v>0</v>
      </c>
      <c r="DS446" s="406"/>
      <c r="DT446" s="406"/>
      <c r="DU446" s="407"/>
      <c r="DV446" s="408"/>
      <c r="DW446" s="322">
        <f t="shared" si="54"/>
        <v>0</v>
      </c>
      <c r="DX446" s="409"/>
      <c r="DY446" s="409"/>
      <c r="DZ446" s="410"/>
      <c r="EA446" s="408"/>
      <c r="EB446" s="411">
        <f t="shared" si="55"/>
        <v>0</v>
      </c>
      <c r="EC446" s="412"/>
      <c r="ED446" s="412"/>
      <c r="EE446" s="413"/>
    </row>
    <row r="447" spans="1:135" ht="103.2" thickTop="1" thickBot="1" x14ac:dyDescent="0.35">
      <c r="A447" s="459" t="s">
        <v>182</v>
      </c>
      <c r="B447" s="460">
        <f ca="1">TODAY()</f>
        <v>43650</v>
      </c>
      <c r="C447" s="461"/>
      <c r="D447" s="461"/>
      <c r="E447" s="461"/>
      <c r="F447" s="327"/>
      <c r="G447" s="327"/>
      <c r="H447" s="327"/>
      <c r="I447" s="327"/>
      <c r="J447" s="327"/>
      <c r="K447" s="327"/>
      <c r="L447" s="327"/>
      <c r="M447" s="327"/>
      <c r="N447" s="327"/>
      <c r="O447" s="327"/>
      <c r="P447" s="329" t="str">
        <f>+P391</f>
        <v xml:space="preserve">EV. PERIOD0  </v>
      </c>
      <c r="Q447" s="330"/>
      <c r="R447" s="330"/>
      <c r="S447" s="330"/>
      <c r="T447" s="330"/>
      <c r="U447" s="330"/>
      <c r="V447" s="330"/>
      <c r="W447" s="330"/>
      <c r="X447" s="332" t="str">
        <f>+X391</f>
        <v>Nota asistencia</v>
      </c>
      <c r="Y447" s="332" t="str">
        <f>+Y391</f>
        <v>Autoevaluacion</v>
      </c>
      <c r="Z447" s="332" t="str">
        <f>+Z391</f>
        <v>Coevaluacion</v>
      </c>
      <c r="AA447" s="334"/>
      <c r="AB447" s="414"/>
      <c r="AC447" s="414"/>
      <c r="AD447" s="414"/>
      <c r="AE447" s="414"/>
      <c r="AF447" s="414"/>
      <c r="AG447" s="414"/>
      <c r="AH447" s="414"/>
      <c r="AI447" s="414"/>
      <c r="AJ447" s="414"/>
      <c r="AK447" s="414"/>
      <c r="AL447" s="327"/>
      <c r="AM447" s="333" t="str">
        <f>+AM391</f>
        <v>Dibujos de angulos concavos y convexos, 30 de mayo</v>
      </c>
      <c r="AN447" s="330"/>
      <c r="AO447" s="330"/>
      <c r="AP447" s="330"/>
      <c r="AQ447" s="330"/>
      <c r="AR447" s="330"/>
      <c r="AS447" s="330"/>
      <c r="AT447" s="338" t="str">
        <f>+AT391</f>
        <v>Nota asistencia</v>
      </c>
      <c r="AU447" s="338" t="str">
        <f>+AU391</f>
        <v>Autoevaluacion</v>
      </c>
      <c r="AV447" s="340" t="str">
        <f>+AV391</f>
        <v>Coevaluacion</v>
      </c>
      <c r="AX447" s="341">
        <f>+COUNTIF(AX397:AX446,1)</f>
        <v>0</v>
      </c>
      <c r="AY447" s="342">
        <f>+COUNTIF(AY397:AY446,1)</f>
        <v>0</v>
      </c>
      <c r="AZ447" s="342">
        <f t="shared" ref="AZ447:BB447" si="58">+COUNTIF(AZ397:AZ446,1)</f>
        <v>0</v>
      </c>
      <c r="BA447" s="342">
        <f t="shared" si="58"/>
        <v>0</v>
      </c>
      <c r="BB447" s="342">
        <f t="shared" si="58"/>
        <v>0</v>
      </c>
      <c r="BC447" s="343">
        <f>+COUNTIF(BC397:BC446,1)</f>
        <v>0</v>
      </c>
      <c r="BD447" s="334"/>
      <c r="BE447" s="344"/>
      <c r="BF447" s="344"/>
      <c r="BG447" s="344"/>
      <c r="BH447" s="344"/>
      <c r="BI447" s="344"/>
      <c r="BJ447" s="344"/>
      <c r="BK447" s="344"/>
      <c r="BL447" s="344"/>
      <c r="BM447" s="344"/>
      <c r="BN447" s="344"/>
      <c r="BO447" s="344"/>
      <c r="BP447" s="345"/>
      <c r="BQ447" s="346"/>
      <c r="BR447" s="346"/>
      <c r="BS447" s="346"/>
      <c r="BT447" s="346"/>
      <c r="BU447" s="346"/>
      <c r="BV447" s="346"/>
      <c r="BW447" s="347" t="str">
        <f>+AT447</f>
        <v>Nota asistencia</v>
      </c>
      <c r="BX447" s="347" t="str">
        <f>+AU447</f>
        <v>Autoevaluacion</v>
      </c>
      <c r="BY447" s="347" t="str">
        <f>+AV447</f>
        <v>Coevaluacion</v>
      </c>
      <c r="CA447" s="348" t="str">
        <f>+CA391</f>
        <v>Pierden</v>
      </c>
      <c r="CB447" s="415">
        <f>COUNTIF(CA397:CA446,"bj")</f>
        <v>0</v>
      </c>
      <c r="CC447" s="416"/>
      <c r="CD447" s="417" t="str">
        <f>+CD391</f>
        <v>Pierden</v>
      </c>
      <c r="CE447" s="418">
        <f>COUNTIF(CE397:CE446,"bj")</f>
        <v>0</v>
      </c>
      <c r="CF447" s="416"/>
      <c r="CG447" s="417" t="str">
        <f>+CG391</f>
        <v>Pierden</v>
      </c>
      <c r="CH447" s="418">
        <f>+COUNTBLANK(CJ397:CJ446)</f>
        <v>0</v>
      </c>
      <c r="CI447" s="350"/>
      <c r="CJ447" s="352">
        <f>COUNTIF(CJ397:CJ446,"&lt;2,95")-COUNTIF(CJ397:CJ446,0)</f>
        <v>0</v>
      </c>
      <c r="CL447" s="353"/>
      <c r="CM447" s="354"/>
      <c r="CN447" s="355"/>
      <c r="CP447" s="356"/>
      <c r="CQ447" s="357"/>
      <c r="CR447" s="357"/>
      <c r="CS447" s="357"/>
      <c r="CT447" s="357"/>
      <c r="CU447" s="358"/>
      <c r="CW447" s="359"/>
      <c r="CX447" s="938" t="str">
        <f>+CX391</f>
        <v>Recuperan</v>
      </c>
      <c r="CY447" s="938"/>
      <c r="CZ447" s="360">
        <f>COUNTIF(CZ397:CZ446,"bj")</f>
        <v>0</v>
      </c>
      <c r="DA447" s="361"/>
      <c r="DB447" s="362"/>
      <c r="DC447" s="939" t="str">
        <f>+CX447</f>
        <v>Recuperan</v>
      </c>
      <c r="DD447" s="939"/>
      <c r="DE447" s="363">
        <f>COUNTIF(DE397:DE446,"bj")</f>
        <v>0</v>
      </c>
      <c r="DF447" s="364"/>
      <c r="DG447" s="362"/>
      <c r="DH447" s="939" t="str">
        <f>+CX447</f>
        <v>Recuperan</v>
      </c>
      <c r="DI447" s="939"/>
      <c r="DJ447" s="363">
        <f>COUNTIF(DJ397:DJ446,"bj")</f>
        <v>0</v>
      </c>
      <c r="DK447" s="365"/>
      <c r="DL447" s="366"/>
      <c r="DM447" s="367"/>
      <c r="DN447" s="367"/>
      <c r="DO447" s="368"/>
      <c r="DR447" s="369">
        <f>+COUNTIF(DR397:DR446,"&gt;0")</f>
        <v>0</v>
      </c>
      <c r="DS447" s="370">
        <f t="shared" ref="DS447:DU447" si="59">+COUNTIF(DS397:DS446,"&gt;0")</f>
        <v>0</v>
      </c>
      <c r="DT447" s="370">
        <f t="shared" si="59"/>
        <v>0</v>
      </c>
      <c r="DU447" s="371">
        <f t="shared" si="59"/>
        <v>0</v>
      </c>
      <c r="DV447" s="72"/>
      <c r="DW447" s="372">
        <f>+COUNTIF(DW397:DW446,"&gt;0")</f>
        <v>0</v>
      </c>
      <c r="DX447" s="373">
        <f t="shared" ref="DX447:DZ447" si="60">+COUNTIF(DX397:DX446,"&gt;0")</f>
        <v>0</v>
      </c>
      <c r="DY447" s="373">
        <f t="shared" si="60"/>
        <v>0</v>
      </c>
      <c r="DZ447" s="374">
        <f t="shared" si="60"/>
        <v>0</v>
      </c>
      <c r="EA447" s="72"/>
      <c r="EB447" s="375">
        <f>+COUNTIF(EB397:EB446,"&gt;0")</f>
        <v>0</v>
      </c>
      <c r="EC447" s="376">
        <f t="shared" ref="EC447:EE447" si="61">+COUNTIF(EC397:EC446,"&gt;0")</f>
        <v>0</v>
      </c>
      <c r="ED447" s="376">
        <f t="shared" si="61"/>
        <v>0</v>
      </c>
      <c r="EE447" s="377">
        <f t="shared" si="61"/>
        <v>0</v>
      </c>
    </row>
    <row r="448" spans="1:135" ht="16.8" thickTop="1" thickBot="1" x14ac:dyDescent="0.35">
      <c r="A448" t="s">
        <v>306</v>
      </c>
      <c r="DR448" s="379"/>
      <c r="DS448" s="379"/>
      <c r="DT448" s="379"/>
      <c r="DU448" s="379"/>
      <c r="DV448" s="379"/>
      <c r="DW448" s="379"/>
      <c r="DX448" s="379"/>
      <c r="DY448" s="379"/>
      <c r="DZ448" s="379"/>
      <c r="EA448" s="379"/>
      <c r="EB448" s="379"/>
      <c r="EC448" s="379"/>
      <c r="ED448" s="379"/>
      <c r="EE448" s="379"/>
    </row>
    <row r="449" spans="1:135" ht="19.2" thickTop="1" thickBot="1" x14ac:dyDescent="0.4">
      <c r="A449" s="41" t="str">
        <f>+A393</f>
        <v>I.E LUIS LOPEZ DE MESA</v>
      </c>
      <c r="B449" s="438"/>
      <c r="C449" s="438"/>
      <c r="D449" s="439">
        <f ca="1">+B503</f>
        <v>43650</v>
      </c>
      <c r="E449" s="440"/>
      <c r="F449" s="463"/>
      <c r="G449" s="463"/>
      <c r="H449" s="463"/>
      <c r="I449" s="463"/>
      <c r="J449" s="463"/>
      <c r="K449" s="463"/>
      <c r="L449" s="463"/>
      <c r="M449" s="463"/>
      <c r="N449" s="463"/>
      <c r="O449" s="463"/>
      <c r="P449" s="463"/>
      <c r="Q449" s="464"/>
      <c r="R449" s="464"/>
      <c r="S449" s="44" t="str">
        <f>+D450</f>
        <v>ETICA Y VALORES</v>
      </c>
      <c r="T449" s="464"/>
      <c r="U449" s="464"/>
      <c r="V449" s="464"/>
      <c r="W449" s="465"/>
      <c r="X449" s="463"/>
      <c r="Y449" s="463"/>
      <c r="Z449" s="466"/>
      <c r="AB449" s="467"/>
      <c r="AC449" s="468"/>
      <c r="AD449" s="468"/>
      <c r="AE449" s="468"/>
      <c r="AF449" s="468"/>
      <c r="AG449" s="468"/>
      <c r="AH449" s="468"/>
      <c r="AI449" s="468"/>
      <c r="AJ449" s="468"/>
      <c r="AK449" s="468"/>
      <c r="AL449" s="468"/>
      <c r="AM449" s="1081" t="str">
        <f>+AM393</f>
        <v>GEOMETRIA</v>
      </c>
      <c r="AN449" s="1082"/>
      <c r="AO449" s="1082"/>
      <c r="AP449" s="1082"/>
      <c r="AQ449" s="1082"/>
      <c r="AR449" s="469"/>
      <c r="AS449" s="470"/>
      <c r="AT449" s="468"/>
      <c r="AU449" s="468"/>
      <c r="AV449" s="471"/>
      <c r="AX449" s="472"/>
      <c r="AY449" s="472"/>
      <c r="AZ449" s="472"/>
      <c r="BA449" s="472"/>
      <c r="BB449" s="472"/>
      <c r="BC449" s="472"/>
      <c r="BE449" s="473"/>
      <c r="BF449" s="474"/>
      <c r="BG449" s="474"/>
      <c r="BH449" s="474"/>
      <c r="BI449" s="474"/>
      <c r="BJ449" s="474"/>
      <c r="BK449" s="474"/>
      <c r="BL449" s="474"/>
      <c r="BM449" s="474"/>
      <c r="BN449" s="474"/>
      <c r="BO449" s="474"/>
      <c r="BP449" s="1083" t="str">
        <f>+BP393</f>
        <v>ESTADISTICA</v>
      </c>
      <c r="BQ449" s="1083"/>
      <c r="BR449" s="1083"/>
      <c r="BS449" s="1083"/>
      <c r="BT449" s="1083"/>
      <c r="BU449" s="475"/>
      <c r="BV449" s="476"/>
      <c r="BW449" s="474"/>
      <c r="BX449" s="474"/>
      <c r="BY449" s="477"/>
      <c r="CA449" s="1084" t="str">
        <f>+CA393</f>
        <v>NOTAS DEFINITIVAS</v>
      </c>
      <c r="CB449" s="1085"/>
      <c r="CC449" s="1085"/>
      <c r="CD449" s="1085"/>
      <c r="CE449" s="1085"/>
      <c r="CF449" s="1085"/>
      <c r="CG449" s="1085"/>
      <c r="CH449" s="1085"/>
      <c r="CI449" s="1085"/>
      <c r="CJ449" s="1086"/>
      <c r="CP449" s="1087" t="str">
        <f>+CP393</f>
        <v>AUTOEVALUACION</v>
      </c>
      <c r="CQ449" s="1088"/>
      <c r="CR449" s="1088"/>
      <c r="CS449" s="1088"/>
      <c r="CT449" s="1088"/>
      <c r="CU449" s="1089"/>
      <c r="CW449" s="1090" t="str">
        <f>+CW393</f>
        <v>RECUPERACION / EVALUACION</v>
      </c>
      <c r="CX449" s="1091"/>
      <c r="CY449" s="1091"/>
      <c r="CZ449" s="1091"/>
      <c r="DA449" s="1091"/>
      <c r="DB449" s="1091"/>
      <c r="DC449" s="1091"/>
      <c r="DD449" s="1091"/>
      <c r="DE449" s="1091"/>
      <c r="DF449" s="1091"/>
      <c r="DG449" s="1091"/>
      <c r="DH449" s="1091"/>
      <c r="DI449" s="1091"/>
      <c r="DJ449" s="1091"/>
      <c r="DK449" s="1091"/>
      <c r="DL449" s="1091"/>
      <c r="DM449" s="1091"/>
      <c r="DN449" s="1091"/>
      <c r="DO449" s="1092"/>
      <c r="DR449" s="1046" t="str">
        <f>+DR393</f>
        <v>REFUERZOS DE LOS DIFERENTES PERIODOS</v>
      </c>
      <c r="DS449" s="1047"/>
      <c r="DT449" s="1047"/>
      <c r="DU449" s="1047"/>
      <c r="DV449" s="1047"/>
      <c r="DW449" s="1047"/>
      <c r="DX449" s="1047"/>
      <c r="DY449" s="1047"/>
      <c r="DZ449" s="1047"/>
      <c r="EA449" s="1047"/>
      <c r="EB449" s="1047"/>
      <c r="EC449" s="1047"/>
      <c r="ED449" s="1047"/>
      <c r="EE449" s="1048"/>
    </row>
    <row r="450" spans="1:135" ht="19.8" thickTop="1" thickBot="1" x14ac:dyDescent="0.35">
      <c r="A450" s="441" t="str">
        <f>+A394</f>
        <v>año</v>
      </c>
      <c r="B450" s="442">
        <f>+B394</f>
        <v>2019</v>
      </c>
      <c r="C450" s="443" t="str">
        <f>+C394</f>
        <v>AREA</v>
      </c>
      <c r="D450" s="19" t="str">
        <f>+D394</f>
        <v>ETICA Y VALORES</v>
      </c>
      <c r="E450" s="444"/>
      <c r="F450" s="1049" t="str">
        <f>+F394</f>
        <v>COGNITIVO</v>
      </c>
      <c r="G450" s="1049"/>
      <c r="H450" s="1049"/>
      <c r="I450" s="1049"/>
      <c r="J450" s="1049"/>
      <c r="K450" s="1049"/>
      <c r="L450" s="1049"/>
      <c r="M450" s="1049"/>
      <c r="N450" s="1049"/>
      <c r="O450" s="1049"/>
      <c r="P450" s="59">
        <f>IF(MAX(F452:O452)=0,1,MAX(F452:O452))</f>
        <v>1</v>
      </c>
      <c r="Q450" s="1050" t="str">
        <f>+Q394</f>
        <v>PROCEDIMENTAL</v>
      </c>
      <c r="R450" s="1051"/>
      <c r="S450" s="1051"/>
      <c r="T450" s="1051"/>
      <c r="U450" s="1051"/>
      <c r="V450" s="1051"/>
      <c r="W450" s="60">
        <f>IF(MAX(Q452:W452)=0,1,MAX(Q452:W452)-11)</f>
        <v>1</v>
      </c>
      <c r="X450" s="1052" t="str">
        <f>+X394</f>
        <v>ACTITUDINAL</v>
      </c>
      <c r="Y450" s="1053"/>
      <c r="Z450" s="1054"/>
      <c r="AB450" s="1055" t="str">
        <f>+AB394</f>
        <v>COGNITIVO</v>
      </c>
      <c r="AC450" s="1056"/>
      <c r="AD450" s="1056"/>
      <c r="AE450" s="1056"/>
      <c r="AF450" s="1056"/>
      <c r="AG450" s="1056"/>
      <c r="AH450" s="1056"/>
      <c r="AI450" s="1056"/>
      <c r="AJ450" s="1056"/>
      <c r="AK450" s="1056"/>
      <c r="AL450" s="61">
        <f>IF(MAX(AB452:AL452)=0,1,MAX(AB452:AL452))</f>
        <v>1</v>
      </c>
      <c r="AM450" s="1057" t="str">
        <f>+AM394</f>
        <v>PROCEDIMENTAL</v>
      </c>
      <c r="AN450" s="1058"/>
      <c r="AO450" s="1058"/>
      <c r="AP450" s="1058"/>
      <c r="AQ450" s="1058"/>
      <c r="AR450" s="1058"/>
      <c r="AS450" s="62">
        <f>IF(MAX(AM452:AS452)=0,1,MAX(AM452:AS452)-11)</f>
        <v>1</v>
      </c>
      <c r="AT450" s="1059" t="str">
        <f>+AT394</f>
        <v>ACTITUDINAL</v>
      </c>
      <c r="AU450" s="1060"/>
      <c r="AV450" s="1061"/>
      <c r="AX450" s="980" t="str">
        <f>+AX394</f>
        <v>Intrumentos               Geometría</v>
      </c>
      <c r="AY450" s="981"/>
      <c r="AZ450" s="981"/>
      <c r="BA450" s="981"/>
      <c r="BB450" s="982"/>
      <c r="BC450" s="63">
        <f>+SUM(AX451:BC451)</f>
        <v>1</v>
      </c>
      <c r="BE450" s="1062" t="str">
        <f>+BE394</f>
        <v>COGNITIVO</v>
      </c>
      <c r="BF450" s="1063"/>
      <c r="BG450" s="1063"/>
      <c r="BH450" s="1063"/>
      <c r="BI450" s="1063"/>
      <c r="BJ450" s="1063"/>
      <c r="BK450" s="1063"/>
      <c r="BL450" s="1063"/>
      <c r="BM450" s="1063"/>
      <c r="BN450" s="1063"/>
      <c r="BO450" s="64">
        <f>IF(MAX(BE452:BO452)=0,1,MAX(BE452:BO452))</f>
        <v>1</v>
      </c>
      <c r="BP450" s="1064" t="str">
        <f>+BP394</f>
        <v>PROCEDIMENTAL</v>
      </c>
      <c r="BQ450" s="1065"/>
      <c r="BR450" s="1065"/>
      <c r="BS450" s="1065"/>
      <c r="BT450" s="1065"/>
      <c r="BU450" s="1065"/>
      <c r="BV450" s="65">
        <f>IF(MAX(BP452:BV452)=0,1,MAX(BP452:BV452)-11)</f>
        <v>1</v>
      </c>
      <c r="BW450" s="1066" t="str">
        <f>+BW394</f>
        <v>ACTITUDINAL</v>
      </c>
      <c r="BX450" s="1067"/>
      <c r="BY450" s="1068"/>
      <c r="CA450" s="990" t="str">
        <f>+CA394</f>
        <v>Desemp Matematic</v>
      </c>
      <c r="CB450" s="991"/>
      <c r="CC450" s="478"/>
      <c r="CD450" s="1069" t="str">
        <f>+CD394</f>
        <v>Desemp Geometria</v>
      </c>
      <c r="CE450" s="1070"/>
      <c r="CF450" s="478"/>
      <c r="CG450" s="1071" t="str">
        <f>+CG394</f>
        <v>Desemp Estadíst.</v>
      </c>
      <c r="CH450" s="1072"/>
      <c r="CI450" s="478"/>
      <c r="CJ450" s="996" t="str">
        <f>+CJ394</f>
        <v>Def total</v>
      </c>
      <c r="CL450" s="1073" t="str">
        <f>+CL394</f>
        <v>puntualidad/ inasistencia</v>
      </c>
      <c r="CM450" s="1074"/>
      <c r="CN450" s="1075"/>
      <c r="CP450" s="944" t="str">
        <f>+CP394</f>
        <v>Seleccione  Asignatura</v>
      </c>
      <c r="CQ450" s="945"/>
      <c r="CR450" s="945"/>
      <c r="CS450" s="945"/>
      <c r="CT450" s="945"/>
      <c r="CU450" s="946"/>
      <c r="CW450" s="947" t="str">
        <f>+CW394</f>
        <v>Refuerzo MATEMATICA</v>
      </c>
      <c r="CX450" s="948"/>
      <c r="CY450" s="948"/>
      <c r="CZ450" s="67"/>
      <c r="DA450" s="68"/>
      <c r="DB450" s="931" t="str">
        <f>+DB394</f>
        <v>Refuerzo GEOMETRIA</v>
      </c>
      <c r="DC450" s="932"/>
      <c r="DD450" s="932"/>
      <c r="DE450" s="69"/>
      <c r="DF450" s="68"/>
      <c r="DG450" s="933" t="str">
        <f>+DG394</f>
        <v>Refuerzo ESTADISTICA</v>
      </c>
      <c r="DH450" s="934"/>
      <c r="DI450" s="934"/>
      <c r="DJ450" s="70"/>
      <c r="DK450" s="68"/>
      <c r="DL450" s="1012" t="str">
        <f>+DL394</f>
        <v>PUNTAJE EN EVALUACION</v>
      </c>
      <c r="DM450" s="1013"/>
      <c r="DN450" s="1013"/>
      <c r="DO450" s="1014"/>
      <c r="DR450" s="928" t="str">
        <f>+S449</f>
        <v>ETICA Y VALORES</v>
      </c>
      <c r="DS450" s="929"/>
      <c r="DT450" s="929"/>
      <c r="DU450" s="930"/>
      <c r="DV450" s="72"/>
      <c r="DW450" s="1001" t="str">
        <f>+AM449</f>
        <v>GEOMETRIA</v>
      </c>
      <c r="DX450" s="1002"/>
      <c r="DY450" s="1002"/>
      <c r="DZ450" s="1003"/>
      <c r="EA450" s="72"/>
      <c r="EB450" s="1004" t="str">
        <f>+BP449</f>
        <v>ESTADISTICA</v>
      </c>
      <c r="EC450" s="1005"/>
      <c r="ED450" s="1005"/>
      <c r="EE450" s="1006"/>
    </row>
    <row r="451" spans="1:135" ht="18.600000000000001" thickTop="1" thickBot="1" x14ac:dyDescent="0.4">
      <c r="A451" s="462" t="s">
        <v>421</v>
      </c>
      <c r="B451" s="446" t="str">
        <f>+B395</f>
        <v xml:space="preserve">GRADO </v>
      </c>
      <c r="C451" s="447">
        <f>+C395+1</f>
        <v>709</v>
      </c>
      <c r="D451" s="448" t="str">
        <f>+D395</f>
        <v>PERIODO:</v>
      </c>
      <c r="E451" s="449" t="str">
        <f>+E395</f>
        <v>DOS</v>
      </c>
      <c r="F451" s="1076">
        <f>+F395</f>
        <v>0.3</v>
      </c>
      <c r="G451" s="1077"/>
      <c r="H451" s="1078" t="str">
        <f>+H395</f>
        <v>ACTIVIDADES DE CLASE</v>
      </c>
      <c r="I451" s="1078"/>
      <c r="J451" s="1078"/>
      <c r="K451" s="1078"/>
      <c r="L451" s="1078"/>
      <c r="M451" s="1078"/>
      <c r="N451" s="1078"/>
      <c r="O451" s="1079"/>
      <c r="P451" s="479">
        <v>0.2</v>
      </c>
      <c r="Q451" s="1039">
        <f>+Q395</f>
        <v>0.3</v>
      </c>
      <c r="R451" s="1040"/>
      <c r="S451" s="1041" t="str">
        <f>+S395</f>
        <v>TALLERES</v>
      </c>
      <c r="T451" s="1041"/>
      <c r="U451" s="1041"/>
      <c r="V451" s="1041"/>
      <c r="W451" s="1042"/>
      <c r="X451" s="480">
        <f>+X395</f>
        <v>0.1</v>
      </c>
      <c r="Y451" s="481">
        <f>+Y395</f>
        <v>0.05</v>
      </c>
      <c r="Z451" s="482">
        <f>+Z395</f>
        <v>0.05</v>
      </c>
      <c r="AB451" s="1080">
        <v>0.4</v>
      </c>
      <c r="AC451" s="1041"/>
      <c r="AD451" s="1037" t="str">
        <f>+AD395</f>
        <v>ACTIVIDADES DE CLASE</v>
      </c>
      <c r="AE451" s="1037"/>
      <c r="AF451" s="1037"/>
      <c r="AG451" s="1037"/>
      <c r="AH451" s="1037"/>
      <c r="AI451" s="1037"/>
      <c r="AJ451" s="1037"/>
      <c r="AK451" s="1037"/>
      <c r="AL451" s="1038"/>
      <c r="AM451" s="1039">
        <v>0.4</v>
      </c>
      <c r="AN451" s="1040"/>
      <c r="AO451" s="1041" t="str">
        <f>+AO395</f>
        <v>TALLERES</v>
      </c>
      <c r="AP451" s="1041"/>
      <c r="AQ451" s="1041"/>
      <c r="AR451" s="1041"/>
      <c r="AS451" s="1042"/>
      <c r="AT451" s="480">
        <f>+AT395</f>
        <v>0.1</v>
      </c>
      <c r="AU451" s="481">
        <f>+AU395</f>
        <v>0.05</v>
      </c>
      <c r="AV451" s="483">
        <f>+AV395</f>
        <v>0.05</v>
      </c>
      <c r="AX451" s="484">
        <v>1</v>
      </c>
      <c r="AY451" s="485">
        <f>+IF(COUNT(AY453:AY502,"&lt;6")&gt;0,1,0)</f>
        <v>0</v>
      </c>
      <c r="AZ451" s="485">
        <f>+IF(COUNT(AZ453:AZ502,"&lt;6")&gt;0,1,0)</f>
        <v>0</v>
      </c>
      <c r="BA451" s="485">
        <f>+IF(COUNT(BA453:BA502,"&lt;6")&gt;0,1,0)</f>
        <v>0</v>
      </c>
      <c r="BB451" s="485">
        <f>+IF(COUNT(BB453:BB502,"&lt;6")&gt;0,1,0)</f>
        <v>0</v>
      </c>
      <c r="BC451" s="486">
        <f>+IF(COUNT(BC453:BC502,"&lt;6")&gt;0,1,0)</f>
        <v>0</v>
      </c>
      <c r="BE451" s="1043">
        <f>+BE395</f>
        <v>0.4</v>
      </c>
      <c r="BF451" s="1041"/>
      <c r="BG451" s="1037" t="str">
        <f>+BG395</f>
        <v>ACTIVIDADES DE CLASE</v>
      </c>
      <c r="BH451" s="1037"/>
      <c r="BI451" s="1037"/>
      <c r="BJ451" s="1037"/>
      <c r="BK451" s="1037"/>
      <c r="BL451" s="1037"/>
      <c r="BM451" s="1037"/>
      <c r="BN451" s="1037"/>
      <c r="BO451" s="1038"/>
      <c r="BP451" s="1039">
        <f>+BP395</f>
        <v>0.4</v>
      </c>
      <c r="BQ451" s="1040"/>
      <c r="BR451" s="1041" t="str">
        <f>+BR395</f>
        <v>TALLERES</v>
      </c>
      <c r="BS451" s="1041"/>
      <c r="BT451" s="1041"/>
      <c r="BU451" s="1041"/>
      <c r="BV451" s="1042"/>
      <c r="BW451" s="480">
        <f>+BW395</f>
        <v>0.1</v>
      </c>
      <c r="BX451" s="481">
        <f>+BX395</f>
        <v>0.05</v>
      </c>
      <c r="BY451" s="487">
        <f>+BY395</f>
        <v>0.05</v>
      </c>
      <c r="CA451" s="1044">
        <f>+F451+P451+X451+Y451+Z451+Q451</f>
        <v>1</v>
      </c>
      <c r="CB451" s="1045"/>
      <c r="CC451" s="488"/>
      <c r="CD451" s="1027">
        <f>AB451+AM451+AT451+AU451+AV451</f>
        <v>1</v>
      </c>
      <c r="CE451" s="1028"/>
      <c r="CF451" s="488"/>
      <c r="CG451" s="1029">
        <f>BE451+BP451+BW451+BX451+BY451</f>
        <v>1</v>
      </c>
      <c r="CH451" s="1030"/>
      <c r="CI451" s="488"/>
      <c r="CJ451" s="997"/>
      <c r="CL451" s="83">
        <f>+COUNT(CL453:CL502)</f>
        <v>0</v>
      </c>
      <c r="CM451" s="84">
        <f t="shared" ref="CM451:CN451" si="62">+COUNT(CM453:CM502)</f>
        <v>0</v>
      </c>
      <c r="CN451" s="85">
        <f t="shared" si="62"/>
        <v>0</v>
      </c>
      <c r="CP451" s="489" t="s">
        <v>13</v>
      </c>
      <c r="CQ451" s="490" t="s">
        <v>14</v>
      </c>
      <c r="CR451" s="491" t="s">
        <v>15</v>
      </c>
      <c r="CS451" s="492"/>
      <c r="CT451" s="492"/>
      <c r="CU451" s="493"/>
      <c r="CW451" s="494">
        <f>+CW395</f>
        <v>0.3</v>
      </c>
      <c r="CX451" s="495">
        <f>+CX395</f>
        <v>0.5</v>
      </c>
      <c r="CY451" s="495">
        <f>+CY395</f>
        <v>0.2</v>
      </c>
      <c r="CZ451" s="496">
        <f>+CW451+CX451+CY451</f>
        <v>1</v>
      </c>
      <c r="DA451" s="497"/>
      <c r="DB451" s="494">
        <f>+DB395</f>
        <v>0.3</v>
      </c>
      <c r="DC451" s="495">
        <f>+DC395</f>
        <v>0.5</v>
      </c>
      <c r="DD451" s="495">
        <f>+DD395</f>
        <v>0.2</v>
      </c>
      <c r="DE451" s="496">
        <f>+DB451+DC451+DD451</f>
        <v>1</v>
      </c>
      <c r="DF451" s="497"/>
      <c r="DG451" s="494">
        <f>+DG395</f>
        <v>0.3</v>
      </c>
      <c r="DH451" s="495">
        <f>+DH395</f>
        <v>0.5</v>
      </c>
      <c r="DI451" s="495">
        <f>+DI395</f>
        <v>0.2</v>
      </c>
      <c r="DJ451" s="496">
        <f>+DG451+DH451+DI451</f>
        <v>1</v>
      </c>
      <c r="DK451" s="497"/>
      <c r="DL451" s="498">
        <f>+DL395</f>
        <v>20</v>
      </c>
      <c r="DM451" s="499">
        <f t="shared" ref="DM451:DO452" si="63">+DM395</f>
        <v>20</v>
      </c>
      <c r="DN451" s="499">
        <f t="shared" si="63"/>
        <v>20</v>
      </c>
      <c r="DO451" s="500">
        <f t="shared" si="63"/>
        <v>20</v>
      </c>
      <c r="DR451" s="501" t="str">
        <f>+DR395</f>
        <v>P1</v>
      </c>
      <c r="DS451" s="502" t="str">
        <f>+DS395</f>
        <v>P2</v>
      </c>
      <c r="DT451" s="503" t="str">
        <f>+DT395</f>
        <v>P3</v>
      </c>
      <c r="DU451" s="504" t="str">
        <f>+DU395</f>
        <v>P4</v>
      </c>
      <c r="DV451" s="505"/>
      <c r="DW451" s="506" t="str">
        <f>+DW395</f>
        <v>P1</v>
      </c>
      <c r="DX451" s="507" t="str">
        <f>+DX395</f>
        <v>P2</v>
      </c>
      <c r="DY451" s="508" t="str">
        <f>+DY395</f>
        <v>P3</v>
      </c>
      <c r="DZ451" s="509" t="str">
        <f>+DZ395</f>
        <v>P4</v>
      </c>
      <c r="EA451" s="510"/>
      <c r="EB451" s="511" t="str">
        <f>+EB395</f>
        <v>P1</v>
      </c>
      <c r="EC451" s="512" t="str">
        <f>+EC395</f>
        <v>P2</v>
      </c>
      <c r="ED451" s="513" t="str">
        <f>+ED395</f>
        <v>P3</v>
      </c>
      <c r="EE451" s="514" t="str">
        <f>+EE395</f>
        <v>P4</v>
      </c>
    </row>
    <row r="452" spans="1:135" ht="28.8" thickTop="1" thickBot="1" x14ac:dyDescent="0.4">
      <c r="A452" s="450" t="s">
        <v>183</v>
      </c>
      <c r="B452" s="451" t="s">
        <v>19</v>
      </c>
      <c r="C452" s="452"/>
      <c r="D452" s="451" t="s">
        <v>20</v>
      </c>
      <c r="E452" s="453"/>
      <c r="F452" s="111">
        <f>+IF(COUNT(F453:F502)&gt;0,1,0)</f>
        <v>0</v>
      </c>
      <c r="G452" s="112">
        <f>+IF(COUNT(G453:G502)&gt;0,2,0)</f>
        <v>0</v>
      </c>
      <c r="H452" s="112">
        <f>+IF(COUNT(H453:H502)&gt;0,3,0)</f>
        <v>0</v>
      </c>
      <c r="I452" s="112">
        <f>+IF(COUNT(I453:I502)&gt;0,4,0)</f>
        <v>0</v>
      </c>
      <c r="J452" s="112">
        <f>+IF(COUNT(J453:J502)&gt;0,5,0)</f>
        <v>0</v>
      </c>
      <c r="K452" s="112">
        <f>+IF(COUNT(K453:K502)&gt;0,6,0)</f>
        <v>0</v>
      </c>
      <c r="L452" s="112">
        <f>+IF(COUNT(L453:L502)&gt;0,7,0)</f>
        <v>0</v>
      </c>
      <c r="M452" s="112">
        <f>+IF(COUNT(M453:M502)&gt;0,8,0)</f>
        <v>0</v>
      </c>
      <c r="N452" s="112">
        <f>+IF(COUNT(N453:N502)&gt;0,9,0)</f>
        <v>0</v>
      </c>
      <c r="O452" s="113">
        <f>+IF(COUNT(O453:O502)&gt;0,10,0)</f>
        <v>0</v>
      </c>
      <c r="P452" s="114">
        <f>+IF(COUNTIF(P453:P502,"&gt;0,1")&gt;0,11,0)</f>
        <v>0</v>
      </c>
      <c r="Q452" s="115">
        <f>+IF(COUNT(Q453:Q502)&gt;0,12,0)</f>
        <v>0</v>
      </c>
      <c r="R452" s="116">
        <f>+IF(COUNT(R453:R502)&gt;0,13,0)</f>
        <v>0</v>
      </c>
      <c r="S452" s="116">
        <f>+IF(COUNT(S453:S502)&gt;0,14,0)</f>
        <v>0</v>
      </c>
      <c r="T452" s="116">
        <f>+IF(COUNT(T453:T502)&gt;0,15,0)</f>
        <v>0</v>
      </c>
      <c r="U452" s="116">
        <f>+IF(COUNT(U453:U502)&gt;0,16,0)</f>
        <v>0</v>
      </c>
      <c r="V452" s="116">
        <f>+IF(COUNT(V453:V502)&gt;0,17,0)</f>
        <v>0</v>
      </c>
      <c r="W452" s="116">
        <f>+IF(COUNT(W453:W502)&gt;0,18,0)</f>
        <v>0</v>
      </c>
      <c r="X452" s="114">
        <f>+IF(COUNTIF(X453:X502,"&gt;0,1")&gt;0,19,0)</f>
        <v>0</v>
      </c>
      <c r="Y452" s="112">
        <f>+IF(COUNTIF(Y453:Y502,"&gt;0,1")&gt;0,20,0)</f>
        <v>0</v>
      </c>
      <c r="Z452" s="117">
        <f>+IF(COUNTIF(Z453:Z502,"&gt;0,1")&gt;0,21,0)</f>
        <v>0</v>
      </c>
      <c r="AB452" s="118">
        <f>+IF(COUNT(AB453:AB502)&gt;0,1,0)</f>
        <v>0</v>
      </c>
      <c r="AC452" s="119">
        <f>+IF(COUNT(AC453:AC502)&gt;0,2,0)</f>
        <v>0</v>
      </c>
      <c r="AD452" s="119">
        <f>+IF(COUNT(AD453:AD502)&gt;0,3,0)</f>
        <v>0</v>
      </c>
      <c r="AE452" s="119">
        <f>+IF(COUNT(AE453:AE502)&gt;0,4,0)</f>
        <v>0</v>
      </c>
      <c r="AF452" s="119">
        <f>+IF(COUNT(AF453:AF502)&gt;0,5,0)</f>
        <v>0</v>
      </c>
      <c r="AG452" s="119">
        <f>+IF(COUNT(AG453:AG502)&gt;0,6,0)</f>
        <v>0</v>
      </c>
      <c r="AH452" s="119">
        <f>+IF(COUNT(AH453:AH502)&gt;0,7,0)</f>
        <v>0</v>
      </c>
      <c r="AI452" s="119">
        <f>+IF(COUNT(AI453:AI502)&gt;0,8,0)</f>
        <v>0</v>
      </c>
      <c r="AJ452" s="119">
        <f>+IF(COUNT(AJ453:AJ502)&gt;0,9,0)</f>
        <v>0</v>
      </c>
      <c r="AK452" s="120">
        <f>+IF(COUNT(AK453:AK502)&gt;0,10,0)</f>
        <v>0</v>
      </c>
      <c r="AL452" s="121">
        <f>+IF(COUNTIF(AL453:AL502,"&gt;0,1")&gt;0,11,0)</f>
        <v>0</v>
      </c>
      <c r="AM452" s="122">
        <f>+IF(COUNTIF(AM453:AM502,"&gt;0,1")&gt;0,12,0)</f>
        <v>0</v>
      </c>
      <c r="AN452" s="123">
        <f>+IF(COUNT(AN453:AN502)&gt;0,13,0)</f>
        <v>0</v>
      </c>
      <c r="AO452" s="123">
        <f>+IF(COUNT(AO453:AO502)&gt;0,14,0)</f>
        <v>0</v>
      </c>
      <c r="AP452" s="123">
        <f>+IF(COUNT(AP453:AP502)&gt;0,15,0)</f>
        <v>0</v>
      </c>
      <c r="AQ452" s="123">
        <f>+IF(COUNT(AQ453:AQ502)&gt;0,16,0)</f>
        <v>0</v>
      </c>
      <c r="AR452" s="123">
        <f>+IF(COUNT(AR453:AR502)&gt;0,17,0)</f>
        <v>0</v>
      </c>
      <c r="AS452" s="124">
        <f>+IF(COUNT(AS453:AS502)&gt;0,18,0)</f>
        <v>0</v>
      </c>
      <c r="AT452" s="125">
        <f>+IF(COUNTIF(AT453:AT502,"&gt;0,1")&gt;0,19,0)</f>
        <v>0</v>
      </c>
      <c r="AU452" s="126">
        <f>+IF(COUNTIF(CL453:CL502,"&gt;0,1")&gt;0,20,0)</f>
        <v>0</v>
      </c>
      <c r="AV452" s="127">
        <f>+IF(COUNTIF(AV453:AV502,"&gt;0,1")&gt;0,21,0)</f>
        <v>0</v>
      </c>
      <c r="AX452" s="515">
        <f>+IF(COUNT(AX453:AX502)&gt;0,1,0)</f>
        <v>0</v>
      </c>
      <c r="AY452" s="516">
        <f>+IF(COUNT(AY453:AY502)&gt;0,2,0)</f>
        <v>0</v>
      </c>
      <c r="AZ452" s="516">
        <f>+IF(COUNT(AZ453:AZ502)&gt;0,3,0)</f>
        <v>0</v>
      </c>
      <c r="BA452" s="516">
        <f>+IF(COUNT(BA453:BA502)&gt;0,4,0)</f>
        <v>0</v>
      </c>
      <c r="BB452" s="516">
        <f>+IF(COUNT(BB453:BB502)&gt;0,5,0)</f>
        <v>0</v>
      </c>
      <c r="BC452" s="517">
        <f>+IF(COUNT(BC453:BC502)&gt;0,6,0)</f>
        <v>0</v>
      </c>
      <c r="BE452" s="131">
        <f>+IF(COUNT(BE453:BE502)&gt;0,1,0)</f>
        <v>0</v>
      </c>
      <c r="BF452" s="132">
        <f>+IF(COUNT(BF453:BF502)&gt;0,2,0)</f>
        <v>0</v>
      </c>
      <c r="BG452" s="132">
        <f>+IF(COUNT(BG453:BG502)&gt;0,3,0)</f>
        <v>0</v>
      </c>
      <c r="BH452" s="132">
        <f>+IF(COUNT(BH453:BH502)&gt;0,4,0)</f>
        <v>0</v>
      </c>
      <c r="BI452" s="132">
        <f>+IF(COUNT(BI453:BI502)&gt;0,5,0)</f>
        <v>0</v>
      </c>
      <c r="BJ452" s="132">
        <f>+IF(COUNT(BJ453:BJ502)&gt;0,6,0)</f>
        <v>0</v>
      </c>
      <c r="BK452" s="132">
        <f>+IF(COUNT(BK453:BK502)&gt;0,7,0)</f>
        <v>0</v>
      </c>
      <c r="BL452" s="132">
        <f>+IF(COUNT(BL453:BL502)&gt;0,8,0)</f>
        <v>0</v>
      </c>
      <c r="BM452" s="132">
        <f>+IF(COUNT(BM453:BM502)&gt;0,9,0)</f>
        <v>0</v>
      </c>
      <c r="BN452" s="133">
        <f>+IF(COUNT(BN453:BN502)&gt;0,10,0)</f>
        <v>0</v>
      </c>
      <c r="BO452" s="134">
        <f>+IF(COUNTIF(BO453:BO502,"&gt;0,1")&gt;0,11,0)</f>
        <v>0</v>
      </c>
      <c r="BP452" s="135">
        <f>+IF(COUNTIF(BP453:BP502,"&gt;0,1")&gt;0,12,0)</f>
        <v>0</v>
      </c>
      <c r="BQ452" s="136">
        <f>+IF(COUNT(BQ453:BQ502)&gt;0,13,0)</f>
        <v>0</v>
      </c>
      <c r="BR452" s="136">
        <f>+IF(COUNT(BR453:BR502)&gt;0,14,0)</f>
        <v>0</v>
      </c>
      <c r="BS452" s="136">
        <f>+IF(COUNT(BS453:BS502)&gt;0,15,0)</f>
        <v>0</v>
      </c>
      <c r="BT452" s="136">
        <f>+IF(COUNT(BT453:BT502)&gt;0,16,0)</f>
        <v>0</v>
      </c>
      <c r="BU452" s="136">
        <f>+IF(COUNT(BU453:BU502)&gt;0,17,0)</f>
        <v>0</v>
      </c>
      <c r="BV452" s="137">
        <f>+IF(COUNT(BV453:BV502)&gt;0,18,0)</f>
        <v>0</v>
      </c>
      <c r="BW452" s="138">
        <f>+IF(COUNTIF(BW453:BW502,"&gt;0,1")&gt;0,19,0)</f>
        <v>0</v>
      </c>
      <c r="BX452" s="132">
        <f>+IF(COUNTIF(BX453:BX502,"&gt;0,1")&gt;0,20,0)</f>
        <v>0</v>
      </c>
      <c r="BY452" s="139">
        <f>+IF(COUNTIF(BY453:BY502,"&gt;0,1")&gt;0,21,0)</f>
        <v>0</v>
      </c>
      <c r="CA452" s="1031">
        <f>+CA396</f>
        <v>1</v>
      </c>
      <c r="CB452" s="1032"/>
      <c r="CC452" s="518"/>
      <c r="CD452" s="1033">
        <f>+CD396</f>
        <v>0</v>
      </c>
      <c r="CE452" s="1034"/>
      <c r="CF452" s="518"/>
      <c r="CG452" s="1035">
        <f>+CG396</f>
        <v>0</v>
      </c>
      <c r="CH452" s="1036"/>
      <c r="CI452" s="505"/>
      <c r="CJ452" s="519">
        <f>+CA452+CD452+CG452</f>
        <v>1</v>
      </c>
      <c r="CL452" s="142" t="s">
        <v>13</v>
      </c>
      <c r="CM452" s="143" t="s">
        <v>14</v>
      </c>
      <c r="CN452" s="144" t="s">
        <v>15</v>
      </c>
      <c r="CP452" s="145">
        <v>1</v>
      </c>
      <c r="CQ452" s="146">
        <v>2</v>
      </c>
      <c r="CR452" s="146">
        <v>3</v>
      </c>
      <c r="CS452" s="146">
        <v>4</v>
      </c>
      <c r="CT452" s="147">
        <v>5</v>
      </c>
      <c r="CU452" s="148" t="s">
        <v>250</v>
      </c>
      <c r="CW452" s="149" t="str">
        <f>+CW396</f>
        <v>Tall</v>
      </c>
      <c r="CX452" s="150" t="str">
        <f>+CX396</f>
        <v>Eval</v>
      </c>
      <c r="CY452" s="150" t="str">
        <f>+CY396</f>
        <v>actit</v>
      </c>
      <c r="CZ452" s="151" t="str">
        <f>+CZ396</f>
        <v>Nota Def</v>
      </c>
      <c r="DA452" s="152"/>
      <c r="DB452" s="149" t="str">
        <f>+DB396</f>
        <v>Tall</v>
      </c>
      <c r="DC452" s="150" t="str">
        <f>+DC396</f>
        <v>Eval</v>
      </c>
      <c r="DD452" s="150" t="str">
        <f>+DD396</f>
        <v>actit</v>
      </c>
      <c r="DE452" s="151" t="str">
        <f>+DE396</f>
        <v>Nota Def</v>
      </c>
      <c r="DF452" s="152"/>
      <c r="DG452" s="149" t="str">
        <f>+DG396</f>
        <v>Tall</v>
      </c>
      <c r="DH452" s="150" t="str">
        <f>+DH396</f>
        <v>Eval</v>
      </c>
      <c r="DI452" s="150" t="str">
        <f>+DI396</f>
        <v>actit</v>
      </c>
      <c r="DJ452" s="151" t="str">
        <f>+DJ396</f>
        <v>Nota Def</v>
      </c>
      <c r="DK452" s="152"/>
      <c r="DL452" s="153" t="str">
        <f>+DL396</f>
        <v>Periodo</v>
      </c>
      <c r="DM452" s="154" t="str">
        <f t="shared" si="63"/>
        <v>Recup  MAT</v>
      </c>
      <c r="DN452" s="154" t="str">
        <f t="shared" si="63"/>
        <v>Recup  GEO</v>
      </c>
      <c r="DO452" s="154" t="str">
        <f t="shared" si="63"/>
        <v>Recup  EST</v>
      </c>
      <c r="DR452" s="520" t="str">
        <f>+DR396</f>
        <v>Def</v>
      </c>
      <c r="DS452" s="521" t="str">
        <f>+DR452</f>
        <v>Def</v>
      </c>
      <c r="DT452" s="521" t="str">
        <f>+DR452</f>
        <v>Def</v>
      </c>
      <c r="DU452" s="522" t="str">
        <f>+DR452</f>
        <v>Def</v>
      </c>
      <c r="DV452" s="505"/>
      <c r="DW452" s="523" t="s">
        <v>250</v>
      </c>
      <c r="DX452" s="524" t="str">
        <f>+DW452</f>
        <v>Def</v>
      </c>
      <c r="DY452" s="524" t="str">
        <f>+DW452</f>
        <v>Def</v>
      </c>
      <c r="DZ452" s="525" t="str">
        <f>+DW452</f>
        <v>Def</v>
      </c>
      <c r="EA452" s="505"/>
      <c r="EB452" s="526" t="s">
        <v>250</v>
      </c>
      <c r="EC452" s="527" t="str">
        <f>+EB452</f>
        <v>Def</v>
      </c>
      <c r="ED452" s="527" t="str">
        <f>+EB452</f>
        <v>Def</v>
      </c>
      <c r="EE452" s="528" t="str">
        <f>+EB452</f>
        <v>Def</v>
      </c>
    </row>
    <row r="453" spans="1:135" ht="16.2" thickTop="1" x14ac:dyDescent="0.3">
      <c r="A453" s="20">
        <f>+C451*100+1</f>
        <v>70901</v>
      </c>
      <c r="B453" s="21"/>
      <c r="C453" s="21"/>
      <c r="D453" s="21"/>
      <c r="E453" s="458"/>
      <c r="F453" s="164"/>
      <c r="G453" s="165"/>
      <c r="H453" s="165"/>
      <c r="I453" s="165"/>
      <c r="J453" s="165"/>
      <c r="K453" s="165"/>
      <c r="L453" s="165"/>
      <c r="M453" s="165"/>
      <c r="N453" s="165"/>
      <c r="O453" s="166"/>
      <c r="P453" s="167">
        <f>IF(DL453=0,0,IF(5*DL453/DL451&lt;2,2,5*DL453/DL451))</f>
        <v>0</v>
      </c>
      <c r="Q453" s="164"/>
      <c r="R453" s="168"/>
      <c r="S453" s="168"/>
      <c r="T453" s="168"/>
      <c r="U453" s="168"/>
      <c r="V453" s="168"/>
      <c r="W453" s="166"/>
      <c r="X453" s="165">
        <f>IF(CL451=0,0,5-CL453*0.3)</f>
        <v>0</v>
      </c>
      <c r="Y453" s="169">
        <f>+IF(CP451="M",CU453,0)</f>
        <v>0</v>
      </c>
      <c r="Z453" s="170"/>
      <c r="AB453" s="164"/>
      <c r="AC453" s="165"/>
      <c r="AD453" s="165"/>
      <c r="AE453" s="165"/>
      <c r="AF453" s="165"/>
      <c r="AG453" s="165"/>
      <c r="AH453" s="165"/>
      <c r="AI453" s="165"/>
      <c r="AJ453" s="165"/>
      <c r="AK453" s="171"/>
      <c r="AL453" s="172"/>
      <c r="AM453" s="164">
        <f>+SUM(AX453:BC453)/BC450</f>
        <v>0</v>
      </c>
      <c r="AN453" s="168"/>
      <c r="AO453" s="168"/>
      <c r="AP453" s="168"/>
      <c r="AQ453" s="168"/>
      <c r="AR453" s="168"/>
      <c r="AS453" s="166"/>
      <c r="AT453" s="165">
        <f>IF(CM451=0,0,5-CM453*0.3)</f>
        <v>0</v>
      </c>
      <c r="AU453" s="169">
        <f>+IF(CQ451="G",CU453,0)</f>
        <v>0</v>
      </c>
      <c r="AV453" s="173"/>
      <c r="AX453" s="174"/>
      <c r="AY453" s="175"/>
      <c r="AZ453" s="175"/>
      <c r="BA453" s="175"/>
      <c r="BB453" s="175"/>
      <c r="BC453" s="176"/>
      <c r="BE453" s="177"/>
      <c r="BF453" s="178"/>
      <c r="BG453" s="178"/>
      <c r="BH453" s="178"/>
      <c r="BI453" s="178"/>
      <c r="BJ453" s="178"/>
      <c r="BK453" s="178"/>
      <c r="BL453" s="178"/>
      <c r="BM453" s="178"/>
      <c r="BN453" s="179"/>
      <c r="BO453" s="172"/>
      <c r="BP453" s="180"/>
      <c r="BQ453" s="181"/>
      <c r="BR453" s="181"/>
      <c r="BS453" s="181"/>
      <c r="BT453" s="181"/>
      <c r="BU453" s="181"/>
      <c r="BV453" s="182"/>
      <c r="BW453" s="183">
        <f>IF(CV451=0,0,5-CV453*0.3)</f>
        <v>0</v>
      </c>
      <c r="BX453" s="169">
        <f>+IF(AY451="G",BC453,0)</f>
        <v>0</v>
      </c>
      <c r="BY453" s="184"/>
      <c r="CA453" s="185">
        <f>+SUM(F453:O453)*F451/P450+P453*P451+Q451*SUM(Q453:W453)/W450+X451*X453+Y451*Y453+Z451*Z453</f>
        <v>0</v>
      </c>
      <c r="CB453" s="186">
        <f t="shared" ref="CB453:CB502" si="64">+IF(CA453=0,0,IF(CA453&lt;3,"bj",IF(CA453&lt;4,"aj",IF(CA453&lt;4.6,"AL","SUP"))))</f>
        <v>0</v>
      </c>
      <c r="CC453" s="187"/>
      <c r="CD453" s="188">
        <f>+SUM(AB453:AL453)*AB451/AL$2+SUM(AM453:AS453)*AM451/AS$2+AT453*AT451+AU453*AU451+AV453*AV451</f>
        <v>0</v>
      </c>
      <c r="CE453" s="189">
        <f t="shared" ref="CE453:CE502" si="65">+IF(CD453=0,0,IF(CD453&lt;3,"bj",IF(CD453&lt;4,"aj",IF(CD453&lt;4.6,"AL","SUP"))))</f>
        <v>0</v>
      </c>
      <c r="CF453" s="190"/>
      <c r="CG453" s="191">
        <f>+SUM(BE453:BO453)*BE451/BO$2+SUM(BP453:BV453)*BP451/BV$2+BW453*BW451+BX453*BX451+BY453*BY451</f>
        <v>0</v>
      </c>
      <c r="CH453" s="192">
        <f t="shared" ref="CH453:CH502" si="66">+IF(CG453=0,0,IF(CG453&lt;3,"bj",IF(CG453&lt;4,"aj",IF(CG453&lt;4.6,"AL","SUP"))))</f>
        <v>0</v>
      </c>
      <c r="CI453" s="190"/>
      <c r="CJ453" s="432">
        <f>+CA453*CA452+CD453*CD452+CG453*CG452</f>
        <v>0</v>
      </c>
      <c r="CL453" s="194"/>
      <c r="CM453" s="195"/>
      <c r="CN453" s="196"/>
      <c r="CP453" s="197"/>
      <c r="CQ453" s="198"/>
      <c r="CR453" s="198"/>
      <c r="CS453" s="198"/>
      <c r="CT453" s="199"/>
      <c r="CU453" s="200">
        <f>+SUM(CP453:CT453)/5</f>
        <v>0</v>
      </c>
      <c r="CW453" s="201"/>
      <c r="CX453" s="202">
        <f>+IF(DM453=0,0,IF(5*DM453/DM451&lt;2,2,5*DM453/DM451))</f>
        <v>0</v>
      </c>
      <c r="CY453" s="202">
        <f>+IF(CW453&gt;3,1.7,IF(CW453=0,0,1))+IF(CX453&gt;3,1.7,IF(CW453=0,0,1))</f>
        <v>0</v>
      </c>
      <c r="CZ453" s="203">
        <f>+CW451*CW453+CX451*CX453+CY451*CY453</f>
        <v>0</v>
      </c>
      <c r="DA453" s="204"/>
      <c r="DB453" s="205"/>
      <c r="DC453" s="206">
        <f>+IF(DN453=0,0,IF(5*DN453/DN451&lt;2,2,5*DN453/DN451))</f>
        <v>0</v>
      </c>
      <c r="DD453" s="206">
        <f>+IF(DB453&gt;3,1.7,IF(DB453=0,0,1))+IF(DC453&gt;3,1.7,IF(DB453=0,0,1))</f>
        <v>0</v>
      </c>
      <c r="DE453" s="207">
        <f>+DB451*DB453+DC451*DC453+DD451*DD453</f>
        <v>0</v>
      </c>
      <c r="DF453" s="190"/>
      <c r="DG453" s="201"/>
      <c r="DH453" s="202">
        <f t="shared" ref="DH453:DH502" si="67">IF(DO453=0,0,IF(5*DO453/DO451&lt;2,2,5*DO453/DO451))</f>
        <v>0</v>
      </c>
      <c r="DI453" s="202">
        <f>+IF(DG453&gt;3,1.7,IF(DG453=0,0,1))+IF(DH453&gt;3,1.7,IF(DG453=0,0,1))</f>
        <v>0</v>
      </c>
      <c r="DJ453" s="208">
        <f>+DG451*DG453+DH451*DH453+DI451*DI453</f>
        <v>0</v>
      </c>
      <c r="DK453" s="209"/>
      <c r="DL453" s="210"/>
      <c r="DM453" s="211"/>
      <c r="DN453" s="211"/>
      <c r="DO453" s="212"/>
      <c r="DR453" s="213">
        <f>+CZ453</f>
        <v>0</v>
      </c>
      <c r="DS453" s="389"/>
      <c r="DT453" s="389"/>
      <c r="DU453" s="390"/>
      <c r="DV453" s="391"/>
      <c r="DW453" s="217">
        <f>+DE453</f>
        <v>0</v>
      </c>
      <c r="DX453" s="392"/>
      <c r="DY453" s="392"/>
      <c r="DZ453" s="393"/>
      <c r="EA453" s="391"/>
      <c r="EB453" s="394">
        <f>+DJ453</f>
        <v>0</v>
      </c>
      <c r="EC453" s="395"/>
      <c r="ED453" s="395"/>
      <c r="EE453" s="396"/>
    </row>
    <row r="454" spans="1:135" x14ac:dyDescent="0.3">
      <c r="A454" s="20">
        <f>+A453+1</f>
        <v>70902</v>
      </c>
      <c r="B454" s="21"/>
      <c r="C454" s="21"/>
      <c r="D454" s="21"/>
      <c r="E454" s="458"/>
      <c r="F454" s="223"/>
      <c r="G454" s="183"/>
      <c r="H454" s="183"/>
      <c r="I454" s="183"/>
      <c r="J454" s="183"/>
      <c r="K454" s="183"/>
      <c r="L454" s="183"/>
      <c r="M454" s="183"/>
      <c r="N454" s="183"/>
      <c r="O454" s="224"/>
      <c r="P454" s="167">
        <f>+IF(DL454=0,0,IF(5*DL454/DL451&lt;2,2,5*DL454/DL451))</f>
        <v>0</v>
      </c>
      <c r="Q454" s="223"/>
      <c r="R454" s="225"/>
      <c r="S454" s="225"/>
      <c r="T454" s="168"/>
      <c r="U454" s="168"/>
      <c r="V454" s="168"/>
      <c r="W454" s="166"/>
      <c r="X454" s="183">
        <f>IF(CL451=0,0,5-CL454*0.3)</f>
        <v>0</v>
      </c>
      <c r="Y454" s="169">
        <f>+IF(CP451="M",CU454,0)</f>
        <v>0</v>
      </c>
      <c r="Z454" s="170"/>
      <c r="AB454" s="223"/>
      <c r="AC454" s="183"/>
      <c r="AD454" s="183"/>
      <c r="AE454" s="183"/>
      <c r="AF454" s="183"/>
      <c r="AG454" s="183"/>
      <c r="AH454" s="183"/>
      <c r="AI454" s="183"/>
      <c r="AJ454" s="183"/>
      <c r="AK454" s="226"/>
      <c r="AL454" s="227"/>
      <c r="AM454" s="223">
        <f>+SUM(AX454:BC454)/BC450</f>
        <v>0</v>
      </c>
      <c r="AN454" s="225"/>
      <c r="AO454" s="225"/>
      <c r="AP454" s="168"/>
      <c r="AQ454" s="168"/>
      <c r="AR454" s="168"/>
      <c r="AS454" s="166"/>
      <c r="AT454" s="183">
        <f>IF(CM451=0,0,5-CM454*0.3)</f>
        <v>0</v>
      </c>
      <c r="AU454" s="169">
        <f>+IF(CQ451="G",CU454,0)</f>
        <v>0</v>
      </c>
      <c r="AV454" s="173"/>
      <c r="AX454" s="228"/>
      <c r="AY454" s="229"/>
      <c r="AZ454" s="229"/>
      <c r="BA454" s="229"/>
      <c r="BB454" s="229"/>
      <c r="BC454" s="230"/>
      <c r="BE454" s="231"/>
      <c r="BF454" s="183"/>
      <c r="BG454" s="183"/>
      <c r="BH454" s="183"/>
      <c r="BI454" s="183"/>
      <c r="BJ454" s="183"/>
      <c r="BK454" s="183"/>
      <c r="BL454" s="183"/>
      <c r="BM454" s="183"/>
      <c r="BN454" s="226"/>
      <c r="BO454" s="227"/>
      <c r="BP454" s="223"/>
      <c r="BQ454" s="225"/>
      <c r="BR454" s="225"/>
      <c r="BS454" s="168"/>
      <c r="BT454" s="168"/>
      <c r="BU454" s="168"/>
      <c r="BV454" s="166"/>
      <c r="BW454" s="183">
        <f>IF(CV451=0,0,5-CV454*0.3)</f>
        <v>0</v>
      </c>
      <c r="BX454" s="169">
        <f>+IF(AY451="G",BC454,0)</f>
        <v>0</v>
      </c>
      <c r="BY454" s="184"/>
      <c r="CA454" s="185">
        <f>+SUM(F454:O454)*F451/P450+P454*P451+Q451*SUM(Q454:W454)/W450+X451*X454+Y451*Y454+Z451*Z454</f>
        <v>0</v>
      </c>
      <c r="CB454" s="232">
        <f t="shared" si="64"/>
        <v>0</v>
      </c>
      <c r="CC454" s="187"/>
      <c r="CD454" s="188">
        <f>+SUM(AB454:AL454)*AB451/AL$2+SUM(AM454:AS454)*AM451/AS$2+AT454*AT451+AU454*AU451+AV454*AV451</f>
        <v>0</v>
      </c>
      <c r="CE454" s="233">
        <f t="shared" si="65"/>
        <v>0</v>
      </c>
      <c r="CF454" s="190"/>
      <c r="CG454" s="191">
        <f>+SUM(BE454:BO454)*BE451/BO$2+SUM(BP454:BV454)*BP451/BV$2+BW454*BW451+BX454*BX451+BY454*BY451</f>
        <v>0</v>
      </c>
      <c r="CH454" s="234">
        <f t="shared" si="66"/>
        <v>0</v>
      </c>
      <c r="CI454" s="190"/>
      <c r="CJ454" s="433">
        <f>+CA454*CA452+CD454*CD452+CG454*CG452</f>
        <v>0</v>
      </c>
      <c r="CL454" s="236"/>
      <c r="CM454" s="237"/>
      <c r="CN454" s="238"/>
      <c r="CP454" s="239"/>
      <c r="CQ454" s="240"/>
      <c r="CR454" s="240"/>
      <c r="CS454" s="240"/>
      <c r="CT454" s="241"/>
      <c r="CU454" s="242">
        <f>+SUM(CP454:CT454)/5</f>
        <v>0</v>
      </c>
      <c r="CW454" s="243"/>
      <c r="CX454" s="244">
        <f>+IF(DM454=0,0,IF(5*DM454/DM451&lt;2,2,5*DM454/DM451))</f>
        <v>0</v>
      </c>
      <c r="CY454" s="202">
        <f t="shared" ref="CY454:CY502" si="68">+IF(CW454&gt;3,1.7,IF(CW454=0,0,1))+IF(CX454&gt;3,1.7,IF(CW454=0,0,1))</f>
        <v>0</v>
      </c>
      <c r="CZ454" s="245">
        <f>+CW451*CW454+CX451*CX454+CY451*CY454</f>
        <v>0</v>
      </c>
      <c r="DA454" s="204"/>
      <c r="DB454" s="243"/>
      <c r="DC454" s="244">
        <f>+IF(DN454=0,0,IF(5*DN454/DN451&lt;2,2,5*DN454/DN451))</f>
        <v>0</v>
      </c>
      <c r="DD454" s="202">
        <f t="shared" ref="DD454:DD502" si="69">+IF(DB454&gt;3,1.7,IF(DB454=0,0,1))+IF(DC454&gt;3,1.7,IF(DB454=0,0,1))</f>
        <v>0</v>
      </c>
      <c r="DE454" s="246">
        <f>+DB451*DB454+DC451*DC454+DD451*DD454</f>
        <v>0</v>
      </c>
      <c r="DF454" s="190"/>
      <c r="DG454" s="243"/>
      <c r="DH454" s="202">
        <f t="shared" si="67"/>
        <v>0</v>
      </c>
      <c r="DI454" s="202">
        <f t="shared" ref="DI454:DI502" si="70">+IF(DG454&gt;3,1.7,IF(DG454=0,0,1))+IF(DH454&gt;3,1.7,IF(DG454=0,0,1))</f>
        <v>0</v>
      </c>
      <c r="DJ454" s="246">
        <f>+DG451*DG454+DH451*DH454+DI451*DI454</f>
        <v>0</v>
      </c>
      <c r="DK454" s="209"/>
      <c r="DL454" s="247"/>
      <c r="DM454" s="248"/>
      <c r="DN454" s="248"/>
      <c r="DO454" s="249"/>
      <c r="DR454" s="250">
        <f t="shared" ref="DR454:DR502" si="71">+CZ454</f>
        <v>0</v>
      </c>
      <c r="DS454" s="397"/>
      <c r="DT454" s="397"/>
      <c r="DU454" s="398"/>
      <c r="DV454" s="391"/>
      <c r="DW454" s="253">
        <f t="shared" ref="DW454:DW502" si="72">+DE454</f>
        <v>0</v>
      </c>
      <c r="DX454" s="399"/>
      <c r="DY454" s="399"/>
      <c r="DZ454" s="400"/>
      <c r="EA454" s="391"/>
      <c r="EB454" s="401">
        <f t="shared" ref="EB454:EB502" si="73">+DJ454</f>
        <v>0</v>
      </c>
      <c r="EC454" s="402"/>
      <c r="ED454" s="402"/>
      <c r="EE454" s="403"/>
    </row>
    <row r="455" spans="1:135" x14ac:dyDescent="0.3">
      <c r="A455" s="20">
        <f t="shared" ref="A455:A502" si="74">+A454+1</f>
        <v>70903</v>
      </c>
      <c r="B455" s="21"/>
      <c r="C455" s="21"/>
      <c r="D455" s="21"/>
      <c r="E455" s="458"/>
      <c r="F455" s="223"/>
      <c r="G455" s="183"/>
      <c r="H455" s="183"/>
      <c r="I455" s="183"/>
      <c r="J455" s="183"/>
      <c r="K455" s="183"/>
      <c r="L455" s="183"/>
      <c r="M455" s="183"/>
      <c r="N455" s="183"/>
      <c r="O455" s="224"/>
      <c r="P455" s="167">
        <f>+IF(DL455=0,0,IF(5*DL455/DL452&lt;2,2,5*DL455/DL451))</f>
        <v>0</v>
      </c>
      <c r="Q455" s="223"/>
      <c r="R455" s="225"/>
      <c r="S455" s="225"/>
      <c r="T455" s="168"/>
      <c r="U455" s="168"/>
      <c r="V455" s="168"/>
      <c r="W455" s="166"/>
      <c r="X455" s="183">
        <f>IF(CL451=0,0,5-CL455*0.3)</f>
        <v>0</v>
      </c>
      <c r="Y455" s="169">
        <f>+IF(CP451="M",CU455,0)</f>
        <v>0</v>
      </c>
      <c r="Z455" s="170"/>
      <c r="AB455" s="223"/>
      <c r="AC455" s="183"/>
      <c r="AD455" s="183"/>
      <c r="AE455" s="183"/>
      <c r="AF455" s="183"/>
      <c r="AG455" s="183"/>
      <c r="AH455" s="183"/>
      <c r="AI455" s="183"/>
      <c r="AJ455" s="183"/>
      <c r="AK455" s="226"/>
      <c r="AL455" s="227"/>
      <c r="AM455" s="223">
        <f>+SUM(AX455:BC455)/BC450</f>
        <v>0</v>
      </c>
      <c r="AN455" s="225"/>
      <c r="AO455" s="225"/>
      <c r="AP455" s="168"/>
      <c r="AQ455" s="168"/>
      <c r="AR455" s="168"/>
      <c r="AS455" s="166"/>
      <c r="AT455" s="183">
        <f>IF(CM451=0,0,5-CM455*0.3)</f>
        <v>0</v>
      </c>
      <c r="AU455" s="169">
        <f>+IF(CQ451="G",CU455,0)</f>
        <v>0</v>
      </c>
      <c r="AV455" s="173"/>
      <c r="AX455" s="228"/>
      <c r="AY455" s="229"/>
      <c r="AZ455" s="229"/>
      <c r="BA455" s="229"/>
      <c r="BB455" s="229"/>
      <c r="BC455" s="230"/>
      <c r="BE455" s="231"/>
      <c r="BF455" s="183"/>
      <c r="BG455" s="183"/>
      <c r="BH455" s="183"/>
      <c r="BI455" s="183"/>
      <c r="BJ455" s="183"/>
      <c r="BK455" s="183"/>
      <c r="BL455" s="183"/>
      <c r="BM455" s="183"/>
      <c r="BN455" s="226"/>
      <c r="BO455" s="227"/>
      <c r="BP455" s="223"/>
      <c r="BQ455" s="225"/>
      <c r="BR455" s="225"/>
      <c r="BS455" s="168"/>
      <c r="BT455" s="168"/>
      <c r="BU455" s="168"/>
      <c r="BV455" s="166"/>
      <c r="BW455" s="183">
        <f>IF(CV451=0,0,5-CV455*0.3)</f>
        <v>0</v>
      </c>
      <c r="BX455" s="169">
        <f>+IF(AY451="G",BC455,0)</f>
        <v>0</v>
      </c>
      <c r="BY455" s="184"/>
      <c r="CA455" s="185">
        <f>+SUM(F455:O455)*F451/P450+P455*P451+Q451*SUM(Q455:W455)/W450+X451*X455+Y451*Y455+Z451*Z455</f>
        <v>0</v>
      </c>
      <c r="CB455" s="232">
        <f t="shared" si="64"/>
        <v>0</v>
      </c>
      <c r="CC455" s="187"/>
      <c r="CD455" s="188">
        <f>+SUM(AB455:AL455)*AB451/AL$2+SUM(AM455:AS455)*AM451/AS$2+AT455*AT451+AU455*AU451+AV455*AV451</f>
        <v>0</v>
      </c>
      <c r="CE455" s="233">
        <f t="shared" si="65"/>
        <v>0</v>
      </c>
      <c r="CF455" s="190"/>
      <c r="CG455" s="191">
        <f>+SUM(BE455:BO455)*BE451/BO$2+SUM(BP455:BV455)*BP451/BV$2+BW455*BW451+BX455*BX451+BY455*BY451</f>
        <v>0</v>
      </c>
      <c r="CH455" s="234">
        <f t="shared" si="66"/>
        <v>0</v>
      </c>
      <c r="CI455" s="190"/>
      <c r="CJ455" s="433">
        <f>+CA455*CA452+CD455*CD452+CG455*CG452</f>
        <v>0</v>
      </c>
      <c r="CL455" s="236"/>
      <c r="CM455" s="237"/>
      <c r="CN455" s="238"/>
      <c r="CP455" s="239"/>
      <c r="CQ455" s="240"/>
      <c r="CR455" s="240"/>
      <c r="CS455" s="240"/>
      <c r="CT455" s="241"/>
      <c r="CU455" s="242">
        <f t="shared" ref="CU455:CU502" si="75">+SUM(CP455:CT455)/5</f>
        <v>0</v>
      </c>
      <c r="CW455" s="243"/>
      <c r="CX455" s="244">
        <f>+IF(DM455=0,0,IF(5*DM455/DM451&lt;2,2,5*DM455/DM451))</f>
        <v>0</v>
      </c>
      <c r="CY455" s="202">
        <f t="shared" si="68"/>
        <v>0</v>
      </c>
      <c r="CZ455" s="245">
        <f>+CW451*CW455+CX451*CX455+CY451*CY455</f>
        <v>0</v>
      </c>
      <c r="DA455" s="204"/>
      <c r="DB455" s="243"/>
      <c r="DC455" s="244">
        <f>+IF(DN455=0,0,IF(5*DN455/DN451&lt;2,2,5*DN455/DN451))</f>
        <v>0</v>
      </c>
      <c r="DD455" s="202">
        <f t="shared" si="69"/>
        <v>0</v>
      </c>
      <c r="DE455" s="246">
        <f>+DB451*DB455+DC451*DC455+DD451*DD455</f>
        <v>0</v>
      </c>
      <c r="DF455" s="190"/>
      <c r="DG455" s="243"/>
      <c r="DH455" s="202">
        <f t="shared" si="67"/>
        <v>0</v>
      </c>
      <c r="DI455" s="202">
        <f t="shared" si="70"/>
        <v>0</v>
      </c>
      <c r="DJ455" s="246">
        <f>+DG451*DG455+DH451*DH455+DI451*DI455</f>
        <v>0</v>
      </c>
      <c r="DK455" s="209"/>
      <c r="DL455" s="247"/>
      <c r="DM455" s="248"/>
      <c r="DN455" s="248"/>
      <c r="DO455" s="249"/>
      <c r="DR455" s="250">
        <f t="shared" si="71"/>
        <v>0</v>
      </c>
      <c r="DS455" s="397"/>
      <c r="DT455" s="397"/>
      <c r="DU455" s="398"/>
      <c r="DV455" s="391"/>
      <c r="DW455" s="253">
        <f t="shared" si="72"/>
        <v>0</v>
      </c>
      <c r="DX455" s="399"/>
      <c r="DY455" s="399"/>
      <c r="DZ455" s="400"/>
      <c r="EA455" s="391"/>
      <c r="EB455" s="401">
        <f t="shared" si="73"/>
        <v>0</v>
      </c>
      <c r="EC455" s="402"/>
      <c r="ED455" s="402"/>
      <c r="EE455" s="403"/>
    </row>
    <row r="456" spans="1:135" x14ac:dyDescent="0.3">
      <c r="A456" s="20">
        <f t="shared" si="74"/>
        <v>70904</v>
      </c>
      <c r="B456" s="21"/>
      <c r="C456" s="21"/>
      <c r="D456" s="21"/>
      <c r="E456" s="458"/>
      <c r="F456" s="223"/>
      <c r="G456" s="183"/>
      <c r="H456" s="183"/>
      <c r="I456" s="183"/>
      <c r="J456" s="183"/>
      <c r="K456" s="183"/>
      <c r="L456" s="183"/>
      <c r="M456" s="183"/>
      <c r="N456" s="183"/>
      <c r="O456" s="224"/>
      <c r="P456" s="167">
        <f>+IF(DL456=0,0,IF(5*DL456/DL453&lt;2,2,5*DL456/DL451))</f>
        <v>0</v>
      </c>
      <c r="Q456" s="223"/>
      <c r="R456" s="225"/>
      <c r="S456" s="225"/>
      <c r="T456" s="168"/>
      <c r="U456" s="168"/>
      <c r="V456" s="168"/>
      <c r="W456" s="166"/>
      <c r="X456" s="183">
        <f>IF(CL451=0,0,5-CL456*0.3)</f>
        <v>0</v>
      </c>
      <c r="Y456" s="169">
        <f>+IF(CP451="M",CU456,0)</f>
        <v>0</v>
      </c>
      <c r="Z456" s="170"/>
      <c r="AB456" s="223"/>
      <c r="AC456" s="183"/>
      <c r="AD456" s="183"/>
      <c r="AE456" s="183"/>
      <c r="AF456" s="183"/>
      <c r="AG456" s="183"/>
      <c r="AH456" s="183"/>
      <c r="AI456" s="183"/>
      <c r="AJ456" s="183"/>
      <c r="AK456" s="226"/>
      <c r="AL456" s="227"/>
      <c r="AM456" s="223">
        <f>+SUM(AX456:BC456)/BC450</f>
        <v>0</v>
      </c>
      <c r="AN456" s="225"/>
      <c r="AO456" s="225"/>
      <c r="AP456" s="168"/>
      <c r="AQ456" s="261"/>
      <c r="AR456" s="168"/>
      <c r="AS456" s="166"/>
      <c r="AT456" s="183">
        <f>IF(CM451=0,0,5-CM456*0.3)</f>
        <v>0</v>
      </c>
      <c r="AU456" s="169">
        <f>+IF(CQ451="G",CU456,0)</f>
        <v>0</v>
      </c>
      <c r="AV456" s="173"/>
      <c r="AX456" s="228"/>
      <c r="AY456" s="229"/>
      <c r="AZ456" s="229"/>
      <c r="BA456" s="229"/>
      <c r="BB456" s="229"/>
      <c r="BC456" s="230"/>
      <c r="BE456" s="231"/>
      <c r="BF456" s="183"/>
      <c r="BG456" s="183"/>
      <c r="BH456" s="183"/>
      <c r="BI456" s="183"/>
      <c r="BJ456" s="183"/>
      <c r="BK456" s="183"/>
      <c r="BL456" s="183"/>
      <c r="BM456" s="183"/>
      <c r="BN456" s="226"/>
      <c r="BO456" s="227"/>
      <c r="BP456" s="223"/>
      <c r="BQ456" s="225"/>
      <c r="BR456" s="225"/>
      <c r="BS456" s="168"/>
      <c r="BT456" s="261"/>
      <c r="BU456" s="168"/>
      <c r="BV456" s="166"/>
      <c r="BW456" s="183">
        <f>IF(CV451=0,0,5-CV456*0.3)</f>
        <v>0</v>
      </c>
      <c r="BX456" s="169">
        <f>+IF(AY451="G",BC456,0)</f>
        <v>0</v>
      </c>
      <c r="BY456" s="184"/>
      <c r="CA456" s="185">
        <f>+SUM(F456:O456)*F451/P450+P456*P451+Q451*SUM(Q456:W456)/W450+X451*X456+Y451*Y456+Z451*Z456</f>
        <v>0</v>
      </c>
      <c r="CB456" s="232">
        <f t="shared" si="64"/>
        <v>0</v>
      </c>
      <c r="CC456" s="187"/>
      <c r="CD456" s="188">
        <f>+SUM(AB456:AL456)*AB451/AL$2+SUM(AM456:AS456)*AM451/AS$2+AT456*AT451+AU456*AU451+AV456*AV451</f>
        <v>0</v>
      </c>
      <c r="CE456" s="233">
        <f t="shared" si="65"/>
        <v>0</v>
      </c>
      <c r="CF456" s="190"/>
      <c r="CG456" s="191">
        <f>+SUM(BE456:BO456)*BE451/BO$2+SUM(BP456:BV456)*BP451/BV$2+BW456*BW451+BX456*BX451+BY456*BY451</f>
        <v>0</v>
      </c>
      <c r="CH456" s="234">
        <f t="shared" si="66"/>
        <v>0</v>
      </c>
      <c r="CI456" s="190"/>
      <c r="CJ456" s="433">
        <f>+CA456*CA452+CD456*CD452+CG456*CG452</f>
        <v>0</v>
      </c>
      <c r="CL456" s="236"/>
      <c r="CM456" s="237"/>
      <c r="CN456" s="238"/>
      <c r="CP456" s="239"/>
      <c r="CQ456" s="240"/>
      <c r="CR456" s="240"/>
      <c r="CS456" s="240"/>
      <c r="CT456" s="241"/>
      <c r="CU456" s="242">
        <f t="shared" si="75"/>
        <v>0</v>
      </c>
      <c r="CW456" s="243"/>
      <c r="CX456" s="244">
        <f>+IF(DM456=0,0,IF(5*DM456/DM451&lt;2,2,5*DM456/DM451))</f>
        <v>0</v>
      </c>
      <c r="CY456" s="202">
        <f t="shared" si="68"/>
        <v>0</v>
      </c>
      <c r="CZ456" s="245">
        <f>+CW451*CW456+CX451*CX456+CY451*CY456</f>
        <v>0</v>
      </c>
      <c r="DA456" s="204"/>
      <c r="DB456" s="243"/>
      <c r="DC456" s="244">
        <f>+IF(DN456=0,0,IF(5*DN456/DN451&lt;2,2,5*DN456/DN451))</f>
        <v>0</v>
      </c>
      <c r="DD456" s="202">
        <f t="shared" si="69"/>
        <v>0</v>
      </c>
      <c r="DE456" s="246">
        <f>+DB451*DB456+DC451*DC456+DD451*DD456</f>
        <v>0</v>
      </c>
      <c r="DF456" s="190"/>
      <c r="DG456" s="243"/>
      <c r="DH456" s="202">
        <f t="shared" si="67"/>
        <v>0</v>
      </c>
      <c r="DI456" s="202">
        <f t="shared" si="70"/>
        <v>0</v>
      </c>
      <c r="DJ456" s="246">
        <f>+DG451*DG456+DH451*DH456+DI451*DI456</f>
        <v>0</v>
      </c>
      <c r="DK456" s="209"/>
      <c r="DL456" s="247"/>
      <c r="DM456" s="248"/>
      <c r="DN456" s="248"/>
      <c r="DO456" s="249"/>
      <c r="DR456" s="250">
        <f t="shared" si="71"/>
        <v>0</v>
      </c>
      <c r="DS456" s="397"/>
      <c r="DT456" s="397"/>
      <c r="DU456" s="398"/>
      <c r="DV456" s="391"/>
      <c r="DW456" s="253">
        <f t="shared" si="72"/>
        <v>0</v>
      </c>
      <c r="DX456" s="399"/>
      <c r="DY456" s="399"/>
      <c r="DZ456" s="400"/>
      <c r="EA456" s="391"/>
      <c r="EB456" s="401">
        <f t="shared" si="73"/>
        <v>0</v>
      </c>
      <c r="EC456" s="402"/>
      <c r="ED456" s="402"/>
      <c r="EE456" s="403"/>
    </row>
    <row r="457" spans="1:135" x14ac:dyDescent="0.3">
      <c r="A457" s="20">
        <f t="shared" si="74"/>
        <v>70905</v>
      </c>
      <c r="B457" s="21"/>
      <c r="C457" s="21"/>
      <c r="D457" s="21"/>
      <c r="E457" s="458"/>
      <c r="F457" s="262"/>
      <c r="G457" s="263"/>
      <c r="H457" s="263"/>
      <c r="I457" s="263"/>
      <c r="J457" s="263"/>
      <c r="K457" s="263"/>
      <c r="L457" s="263"/>
      <c r="M457" s="263"/>
      <c r="N457" s="263"/>
      <c r="O457" s="224"/>
      <c r="P457" s="167">
        <f>+IF(DL457=0,0,IF(5*DL457/DL454&lt;2,2,5*DL457/DL451))</f>
        <v>0</v>
      </c>
      <c r="Q457" s="223"/>
      <c r="R457" s="225"/>
      <c r="S457" s="225"/>
      <c r="T457" s="168"/>
      <c r="U457" s="168"/>
      <c r="V457" s="168"/>
      <c r="W457" s="166"/>
      <c r="X457" s="183">
        <f>IF(CL451=0,0,5-CL457*0.3)</f>
        <v>0</v>
      </c>
      <c r="Y457" s="169">
        <f>+IF(CP451="M",CU457,0)</f>
        <v>0</v>
      </c>
      <c r="Z457" s="170"/>
      <c r="AB457" s="262"/>
      <c r="AC457" s="263"/>
      <c r="AD457" s="263"/>
      <c r="AE457" s="263"/>
      <c r="AF457" s="263"/>
      <c r="AG457" s="263"/>
      <c r="AH457" s="263"/>
      <c r="AI457" s="263"/>
      <c r="AJ457" s="263"/>
      <c r="AK457" s="226"/>
      <c r="AL457" s="227"/>
      <c r="AM457" s="223">
        <f>+SUM(AX457:BC457)/BC450</f>
        <v>0</v>
      </c>
      <c r="AN457" s="225"/>
      <c r="AO457" s="225"/>
      <c r="AP457" s="168"/>
      <c r="AQ457" s="168"/>
      <c r="AR457" s="168"/>
      <c r="AS457" s="166"/>
      <c r="AT457" s="183">
        <f>IF(CM451=0,0,5-CM457*0.3)</f>
        <v>0</v>
      </c>
      <c r="AU457" s="169">
        <f>+IF(CQ451="G",CU457,0)</f>
        <v>0</v>
      </c>
      <c r="AV457" s="173"/>
      <c r="AX457" s="228"/>
      <c r="AY457" s="229"/>
      <c r="AZ457" s="229"/>
      <c r="BA457" s="229"/>
      <c r="BB457" s="229"/>
      <c r="BC457" s="230"/>
      <c r="BE457" s="265"/>
      <c r="BF457" s="263"/>
      <c r="BG457" s="263"/>
      <c r="BH457" s="263"/>
      <c r="BI457" s="263"/>
      <c r="BJ457" s="263"/>
      <c r="BK457" s="263"/>
      <c r="BL457" s="263"/>
      <c r="BM457" s="263"/>
      <c r="BN457" s="226"/>
      <c r="BO457" s="227"/>
      <c r="BP457" s="223"/>
      <c r="BQ457" s="225"/>
      <c r="BR457" s="225"/>
      <c r="BS457" s="168"/>
      <c r="BT457" s="168"/>
      <c r="BU457" s="168"/>
      <c r="BV457" s="166"/>
      <c r="BW457" s="183">
        <f>IF(CV451=0,0,5-CV457*0.3)</f>
        <v>0</v>
      </c>
      <c r="BX457" s="169">
        <f>+IF(AY451="G",BC457,0)</f>
        <v>0</v>
      </c>
      <c r="BY457" s="184"/>
      <c r="CA457" s="185">
        <f>+SUM(F457:O457)*F451/P450+P457*P451+Q451*SUM(Q457:W457)/W450+X451*X457+Y451*Y457+Z451*Z457</f>
        <v>0</v>
      </c>
      <c r="CB457" s="232">
        <f t="shared" si="64"/>
        <v>0</v>
      </c>
      <c r="CC457" s="187"/>
      <c r="CD457" s="188">
        <f>+SUM(AB457:AL457)*AB451/AL$2+SUM(AM457:AS457)*AM451/AS$2+AT457*AT451+AU457*AU451+AV457*AV451</f>
        <v>0</v>
      </c>
      <c r="CE457" s="233">
        <f t="shared" si="65"/>
        <v>0</v>
      </c>
      <c r="CF457" s="190"/>
      <c r="CG457" s="191">
        <f>+SUM(BE457:BO457)*BE451/BO$2+SUM(BP457:BV457)*BP451/BV$2+BW457*BW451+BX457*BX451+BY457*BY451</f>
        <v>0</v>
      </c>
      <c r="CH457" s="234">
        <f t="shared" si="66"/>
        <v>0</v>
      </c>
      <c r="CI457" s="190"/>
      <c r="CJ457" s="433">
        <f>+CA457*CA452+CD457*CD452+CG457*CG452</f>
        <v>0</v>
      </c>
      <c r="CL457" s="236"/>
      <c r="CM457" s="237"/>
      <c r="CN457" s="238"/>
      <c r="CP457" s="239"/>
      <c r="CQ457" s="240"/>
      <c r="CR457" s="240"/>
      <c r="CS457" s="240"/>
      <c r="CT457" s="241"/>
      <c r="CU457" s="242">
        <f t="shared" si="75"/>
        <v>0</v>
      </c>
      <c r="CW457" s="243"/>
      <c r="CX457" s="244">
        <f>+IF(DM457=0,0,IF(5*DM457/DM451&lt;2,2,5*DM457/DM451))</f>
        <v>0</v>
      </c>
      <c r="CY457" s="202">
        <f t="shared" si="68"/>
        <v>0</v>
      </c>
      <c r="CZ457" s="245">
        <f>+CW451*CW457+CX451*CX457+CY451*CY457</f>
        <v>0</v>
      </c>
      <c r="DA457" s="204"/>
      <c r="DB457" s="243"/>
      <c r="DC457" s="244">
        <f>+IF(DN457=0,0,IF(5*DN457/DN451&lt;2,2,5*DN457/DN451))</f>
        <v>0</v>
      </c>
      <c r="DD457" s="202">
        <f t="shared" si="69"/>
        <v>0</v>
      </c>
      <c r="DE457" s="246">
        <f>+DB451*DB457+DC451*DC457+DD451*DD457</f>
        <v>0</v>
      </c>
      <c r="DF457" s="190"/>
      <c r="DG457" s="243"/>
      <c r="DH457" s="202">
        <f t="shared" si="67"/>
        <v>0</v>
      </c>
      <c r="DI457" s="202">
        <f t="shared" si="70"/>
        <v>0</v>
      </c>
      <c r="DJ457" s="246">
        <f>+DG451*DG457+DH451*DH457+DI451*DI457</f>
        <v>0</v>
      </c>
      <c r="DK457" s="209"/>
      <c r="DL457" s="247"/>
      <c r="DM457" s="248"/>
      <c r="DN457" s="248"/>
      <c r="DO457" s="249"/>
      <c r="DR457" s="250">
        <f t="shared" si="71"/>
        <v>0</v>
      </c>
      <c r="DS457" s="397"/>
      <c r="DT457" s="397"/>
      <c r="DU457" s="398"/>
      <c r="DV457" s="391"/>
      <c r="DW457" s="253">
        <f t="shared" si="72"/>
        <v>0</v>
      </c>
      <c r="DX457" s="399"/>
      <c r="DY457" s="399"/>
      <c r="DZ457" s="400"/>
      <c r="EA457" s="391"/>
      <c r="EB457" s="401">
        <f t="shared" si="73"/>
        <v>0</v>
      </c>
      <c r="EC457" s="402"/>
      <c r="ED457" s="402"/>
      <c r="EE457" s="403"/>
    </row>
    <row r="458" spans="1:135" x14ac:dyDescent="0.3">
      <c r="A458" s="20">
        <f t="shared" si="74"/>
        <v>70906</v>
      </c>
      <c r="B458" s="21"/>
      <c r="C458" s="21"/>
      <c r="D458" s="21"/>
      <c r="E458" s="458"/>
      <c r="F458" s="223"/>
      <c r="G458" s="183"/>
      <c r="H458" s="183"/>
      <c r="I458" s="183"/>
      <c r="J458" s="183"/>
      <c r="K458" s="183"/>
      <c r="L458" s="183"/>
      <c r="M458" s="183"/>
      <c r="N458" s="183"/>
      <c r="O458" s="224"/>
      <c r="P458" s="167">
        <f>+IF(DL458=0,0,IF(5*DL458/DL455&lt;2,2,5*DL458/DL451))</f>
        <v>0</v>
      </c>
      <c r="Q458" s="223"/>
      <c r="R458" s="225"/>
      <c r="S458" s="225"/>
      <c r="T458" s="168"/>
      <c r="U458" s="168"/>
      <c r="V458" s="168"/>
      <c r="W458" s="166"/>
      <c r="X458" s="183">
        <f>IF(CL451=0,0,5-CL458*0.3)</f>
        <v>0</v>
      </c>
      <c r="Y458" s="169">
        <f>+IF(CP451="M",CU458,0)</f>
        <v>0</v>
      </c>
      <c r="Z458" s="170"/>
      <c r="AB458" s="223"/>
      <c r="AC458" s="183"/>
      <c r="AD458" s="183"/>
      <c r="AE458" s="183"/>
      <c r="AF458" s="183"/>
      <c r="AG458" s="183"/>
      <c r="AH458" s="183"/>
      <c r="AI458" s="183"/>
      <c r="AJ458" s="183"/>
      <c r="AK458" s="226"/>
      <c r="AL458" s="227"/>
      <c r="AM458" s="223">
        <f>+SUM(AX458:BC458)/BC450</f>
        <v>0</v>
      </c>
      <c r="AN458" s="225"/>
      <c r="AO458" s="225"/>
      <c r="AP458" s="168"/>
      <c r="AQ458" s="168"/>
      <c r="AR458" s="168"/>
      <c r="AS458" s="166"/>
      <c r="AT458" s="183">
        <f>IF(CM451=0,0,5-CM458*0.3)</f>
        <v>0</v>
      </c>
      <c r="AU458" s="169">
        <f>+IF(CQ451="G",CU458,0)</f>
        <v>0</v>
      </c>
      <c r="AV458" s="173"/>
      <c r="AX458" s="228"/>
      <c r="AY458" s="229"/>
      <c r="AZ458" s="229"/>
      <c r="BA458" s="229"/>
      <c r="BB458" s="229"/>
      <c r="BC458" s="230"/>
      <c r="BE458" s="231"/>
      <c r="BF458" s="183"/>
      <c r="BG458" s="183"/>
      <c r="BH458" s="183"/>
      <c r="BI458" s="183"/>
      <c r="BJ458" s="183"/>
      <c r="BK458" s="183"/>
      <c r="BL458" s="183"/>
      <c r="BM458" s="183"/>
      <c r="BN458" s="226"/>
      <c r="BO458" s="227"/>
      <c r="BP458" s="223"/>
      <c r="BQ458" s="225"/>
      <c r="BR458" s="225"/>
      <c r="BS458" s="168"/>
      <c r="BT458" s="168"/>
      <c r="BU458" s="168"/>
      <c r="BV458" s="166"/>
      <c r="BW458" s="183">
        <f>IF(CV451=0,0,5-CV458*0.3)</f>
        <v>0</v>
      </c>
      <c r="BX458" s="169">
        <f>+IF(AY451="G",BC458,0)</f>
        <v>0</v>
      </c>
      <c r="BY458" s="184"/>
      <c r="CA458" s="185">
        <f>+SUM(F458:O458)*F451/P450+P458*P451+Q451*SUM(Q458:W458)/W450+X451*X458+Y451*Y458+Z451*Z458</f>
        <v>0</v>
      </c>
      <c r="CB458" s="232">
        <f t="shared" si="64"/>
        <v>0</v>
      </c>
      <c r="CC458" s="187"/>
      <c r="CD458" s="188">
        <f>+SUM(AB458:AL458)*AB451/AL$2+SUM(AM458:AS458)*AM451/AS$2+AT458*AT451+AU458*AU451+AV458*AV451</f>
        <v>0</v>
      </c>
      <c r="CE458" s="233">
        <f t="shared" si="65"/>
        <v>0</v>
      </c>
      <c r="CF458" s="190"/>
      <c r="CG458" s="191">
        <f>+SUM(BE458:BO458)*BE451/BO$2+SUM(BP458:BV458)*BP451/BV$2+BW458*BW451+BX458*BX451+BY458*BY451</f>
        <v>0</v>
      </c>
      <c r="CH458" s="234">
        <f t="shared" si="66"/>
        <v>0</v>
      </c>
      <c r="CI458" s="190"/>
      <c r="CJ458" s="433">
        <f>+CA458*CA452+CD458*CD452+CG458*CG452</f>
        <v>0</v>
      </c>
      <c r="CL458" s="236"/>
      <c r="CM458" s="237"/>
      <c r="CN458" s="238"/>
      <c r="CP458" s="239"/>
      <c r="CQ458" s="240"/>
      <c r="CR458" s="240"/>
      <c r="CS458" s="240"/>
      <c r="CT458" s="241"/>
      <c r="CU458" s="242">
        <f t="shared" si="75"/>
        <v>0</v>
      </c>
      <c r="CW458" s="243"/>
      <c r="CX458" s="244">
        <f>+IF(DM458=0,0,IF(5*DM458/DM451&lt;2,2,5*DM458/DM451))</f>
        <v>0</v>
      </c>
      <c r="CY458" s="202">
        <f t="shared" si="68"/>
        <v>0</v>
      </c>
      <c r="CZ458" s="245">
        <f>+CW451*CW458+CX451*CX458+CY451*CY458</f>
        <v>0</v>
      </c>
      <c r="DA458" s="204"/>
      <c r="DB458" s="243"/>
      <c r="DC458" s="244">
        <f>+IF(DN458=0,0,IF(5*DN458/DN451&lt;2,2,5*DN458/DN451))</f>
        <v>0</v>
      </c>
      <c r="DD458" s="202">
        <f t="shared" si="69"/>
        <v>0</v>
      </c>
      <c r="DE458" s="246">
        <f>+DB451*DB458+DC451*DC458+DD451*DD458</f>
        <v>0</v>
      </c>
      <c r="DF458" s="190"/>
      <c r="DG458" s="243"/>
      <c r="DH458" s="202">
        <f t="shared" si="67"/>
        <v>0</v>
      </c>
      <c r="DI458" s="202">
        <f t="shared" si="70"/>
        <v>0</v>
      </c>
      <c r="DJ458" s="246">
        <f>+DG451*DG458+DH451*DH458+DI451*DI458</f>
        <v>0</v>
      </c>
      <c r="DK458" s="209"/>
      <c r="DL458" s="247"/>
      <c r="DM458" s="248"/>
      <c r="DN458" s="248"/>
      <c r="DO458" s="249"/>
      <c r="DR458" s="250">
        <f t="shared" si="71"/>
        <v>0</v>
      </c>
      <c r="DS458" s="397"/>
      <c r="DT458" s="397"/>
      <c r="DU458" s="398"/>
      <c r="DV458" s="391"/>
      <c r="DW458" s="253">
        <f t="shared" si="72"/>
        <v>0</v>
      </c>
      <c r="DX458" s="399"/>
      <c r="DY458" s="399"/>
      <c r="DZ458" s="400"/>
      <c r="EA458" s="391"/>
      <c r="EB458" s="401">
        <f t="shared" si="73"/>
        <v>0</v>
      </c>
      <c r="EC458" s="402"/>
      <c r="ED458" s="402"/>
      <c r="EE458" s="403"/>
    </row>
    <row r="459" spans="1:135" x14ac:dyDescent="0.3">
      <c r="A459" s="20">
        <f t="shared" si="74"/>
        <v>70907</v>
      </c>
      <c r="B459" s="21"/>
      <c r="C459" s="21"/>
      <c r="D459" s="21"/>
      <c r="E459" s="458"/>
      <c r="F459" s="266"/>
      <c r="G459" s="268"/>
      <c r="H459" s="268"/>
      <c r="I459" s="268"/>
      <c r="J459" s="268"/>
      <c r="K459" s="268"/>
      <c r="L459" s="268"/>
      <c r="M459" s="268"/>
      <c r="N459" s="268"/>
      <c r="O459" s="224"/>
      <c r="P459" s="167">
        <f>+IF(DL459=0,0,IF(5*DL459/DL456&lt;2,2,5*DL459/DL451))</f>
        <v>0</v>
      </c>
      <c r="Q459" s="266"/>
      <c r="R459" s="269"/>
      <c r="S459" s="269"/>
      <c r="T459" s="169"/>
      <c r="U459" s="169"/>
      <c r="V459" s="169"/>
      <c r="W459" s="166"/>
      <c r="X459" s="183">
        <f>IF(CL451=0,0,5-CL459*0.3)</f>
        <v>0</v>
      </c>
      <c r="Y459" s="169">
        <f>+IF(CP451="M",CU459,0)</f>
        <v>0</v>
      </c>
      <c r="Z459" s="170"/>
      <c r="AB459" s="266"/>
      <c r="AC459" s="268"/>
      <c r="AD459" s="268"/>
      <c r="AE459" s="268"/>
      <c r="AF459" s="268"/>
      <c r="AG459" s="268"/>
      <c r="AH459" s="268"/>
      <c r="AI459" s="268"/>
      <c r="AJ459" s="268"/>
      <c r="AK459" s="226"/>
      <c r="AL459" s="227"/>
      <c r="AM459" s="223">
        <f>+SUM(AX459:BC459)/BC450</f>
        <v>0</v>
      </c>
      <c r="AN459" s="269"/>
      <c r="AO459" s="269"/>
      <c r="AP459" s="169"/>
      <c r="AQ459" s="169"/>
      <c r="AR459" s="169"/>
      <c r="AS459" s="166"/>
      <c r="AT459" s="183">
        <f>IF(CM451=0,0,5-CM459*0.3)</f>
        <v>0</v>
      </c>
      <c r="AU459" s="169">
        <f>+IF(CQ451="G",CU459,0)</f>
        <v>0</v>
      </c>
      <c r="AV459" s="173"/>
      <c r="AX459" s="228"/>
      <c r="AY459" s="229"/>
      <c r="AZ459" s="229"/>
      <c r="BA459" s="229"/>
      <c r="BB459" s="229"/>
      <c r="BC459" s="230"/>
      <c r="BE459" s="270"/>
      <c r="BF459" s="268"/>
      <c r="BG459" s="268"/>
      <c r="BH459" s="268"/>
      <c r="BI459" s="268"/>
      <c r="BJ459" s="268"/>
      <c r="BK459" s="268"/>
      <c r="BL459" s="268"/>
      <c r="BM459" s="268"/>
      <c r="BN459" s="226"/>
      <c r="BO459" s="227"/>
      <c r="BP459" s="223"/>
      <c r="BQ459" s="269"/>
      <c r="BR459" s="269"/>
      <c r="BS459" s="169"/>
      <c r="BT459" s="169"/>
      <c r="BU459" s="169"/>
      <c r="BV459" s="166"/>
      <c r="BW459" s="183">
        <f>IF(CV451=0,0,5-CV459*0.3)</f>
        <v>0</v>
      </c>
      <c r="BX459" s="169">
        <f>+IF(AY451="G",BC459,0)</f>
        <v>0</v>
      </c>
      <c r="BY459" s="184"/>
      <c r="CA459" s="185">
        <f>+SUM(F459:O459)*F451/P450+P459*P451+Q451*SUM(Q459:W459)/W450+X451*X459+Y451*Y459+Z451*Z459</f>
        <v>0</v>
      </c>
      <c r="CB459" s="232">
        <f t="shared" si="64"/>
        <v>0</v>
      </c>
      <c r="CC459" s="187"/>
      <c r="CD459" s="188">
        <f>+SUM(AB459:AL459)*AB451/AL$2+SUM(AM459:AS459)*AM451/AS$2+AT459*AT451+AU459*AU451+AV459*AV451</f>
        <v>0</v>
      </c>
      <c r="CE459" s="233">
        <f t="shared" si="65"/>
        <v>0</v>
      </c>
      <c r="CF459" s="190"/>
      <c r="CG459" s="191">
        <f>+SUM(BE459:BO459)*BE451/BO$2+SUM(BP459:BV459)*BP451/BV$2+BW459*BW451+BX459*BX451+BY459*BY451</f>
        <v>0</v>
      </c>
      <c r="CH459" s="234">
        <f t="shared" si="66"/>
        <v>0</v>
      </c>
      <c r="CI459" s="190"/>
      <c r="CJ459" s="433">
        <f>+CA459*CA452+CD459*CD452+CG459*CG452</f>
        <v>0</v>
      </c>
      <c r="CL459" s="236"/>
      <c r="CM459" s="237"/>
      <c r="CN459" s="238"/>
      <c r="CP459" s="239"/>
      <c r="CQ459" s="240"/>
      <c r="CR459" s="240"/>
      <c r="CS459" s="240"/>
      <c r="CT459" s="241"/>
      <c r="CU459" s="242">
        <f t="shared" si="75"/>
        <v>0</v>
      </c>
      <c r="CW459" s="243"/>
      <c r="CX459" s="244">
        <f>+IF(DM459=0,0,IF(5*DM459/DM451&lt;2,2,5*DM459/DM451))</f>
        <v>0</v>
      </c>
      <c r="CY459" s="202">
        <f t="shared" si="68"/>
        <v>0</v>
      </c>
      <c r="CZ459" s="245">
        <f>+CW451*CW459+CX451*CX459+CY451*CY459</f>
        <v>0</v>
      </c>
      <c r="DA459" s="204"/>
      <c r="DB459" s="243"/>
      <c r="DC459" s="244">
        <f>+IF(DN459=0,0,IF(5*DN459/DN451&lt;2,2,5*DN459/DN451))</f>
        <v>0</v>
      </c>
      <c r="DD459" s="202">
        <f t="shared" si="69"/>
        <v>0</v>
      </c>
      <c r="DE459" s="246">
        <f>+DB451*DB459+DC451*DC459+DD451*DD459</f>
        <v>0</v>
      </c>
      <c r="DF459" s="190"/>
      <c r="DG459" s="243"/>
      <c r="DH459" s="202">
        <f t="shared" si="67"/>
        <v>0</v>
      </c>
      <c r="DI459" s="202">
        <f t="shared" si="70"/>
        <v>0</v>
      </c>
      <c r="DJ459" s="246">
        <f>+DG451*DG459+DH451*DH459+DI451*DI459</f>
        <v>0</v>
      </c>
      <c r="DK459" s="209"/>
      <c r="DL459" s="247"/>
      <c r="DM459" s="248"/>
      <c r="DN459" s="248"/>
      <c r="DO459" s="249"/>
      <c r="DR459" s="250">
        <f t="shared" si="71"/>
        <v>0</v>
      </c>
      <c r="DS459" s="397"/>
      <c r="DT459" s="397"/>
      <c r="DU459" s="398"/>
      <c r="DV459" s="391"/>
      <c r="DW459" s="253">
        <f t="shared" si="72"/>
        <v>0</v>
      </c>
      <c r="DX459" s="399"/>
      <c r="DY459" s="399"/>
      <c r="DZ459" s="400"/>
      <c r="EA459" s="391"/>
      <c r="EB459" s="401">
        <f t="shared" si="73"/>
        <v>0</v>
      </c>
      <c r="EC459" s="402"/>
      <c r="ED459" s="402"/>
      <c r="EE459" s="403"/>
    </row>
    <row r="460" spans="1:135" x14ac:dyDescent="0.3">
      <c r="A460" s="20">
        <f t="shared" si="74"/>
        <v>70908</v>
      </c>
      <c r="B460" s="21"/>
      <c r="C460" s="21"/>
      <c r="D460" s="21"/>
      <c r="E460" s="458"/>
      <c r="F460" s="266"/>
      <c r="G460" s="268"/>
      <c r="H460" s="268"/>
      <c r="I460" s="268"/>
      <c r="J460" s="268"/>
      <c r="K460" s="268"/>
      <c r="L460" s="268"/>
      <c r="M460" s="268"/>
      <c r="N460" s="268"/>
      <c r="O460" s="224"/>
      <c r="P460" s="167">
        <f>+IF(DL460=0,0,IF(5*DL460/DL457&lt;2,2,5*DL460/DL451))</f>
        <v>0</v>
      </c>
      <c r="Q460" s="266"/>
      <c r="R460" s="269"/>
      <c r="S460" s="269"/>
      <c r="T460" s="169"/>
      <c r="U460" s="169"/>
      <c r="V460" s="169"/>
      <c r="W460" s="166"/>
      <c r="X460" s="183">
        <f>IF(CL451=0,0,5-CL460*0.3)</f>
        <v>0</v>
      </c>
      <c r="Y460" s="169">
        <f>+IF(CP451="M",CU460,0)</f>
        <v>0</v>
      </c>
      <c r="Z460" s="170"/>
      <c r="AB460" s="266"/>
      <c r="AC460" s="268"/>
      <c r="AD460" s="268"/>
      <c r="AE460" s="268"/>
      <c r="AF460" s="268"/>
      <c r="AG460" s="268"/>
      <c r="AH460" s="268"/>
      <c r="AI460" s="268"/>
      <c r="AJ460" s="268"/>
      <c r="AK460" s="226"/>
      <c r="AL460" s="227"/>
      <c r="AM460" s="223">
        <f>+SUM(AX460:BC460)/BC450</f>
        <v>0</v>
      </c>
      <c r="AN460" s="269"/>
      <c r="AO460" s="269"/>
      <c r="AP460" s="169"/>
      <c r="AQ460" s="169"/>
      <c r="AR460" s="169"/>
      <c r="AS460" s="166"/>
      <c r="AT460" s="183">
        <f>IF(CM451=0,0,5-CM460*0.3)</f>
        <v>0</v>
      </c>
      <c r="AU460" s="169">
        <f>+IF(CQ451="G",CU460,0)</f>
        <v>0</v>
      </c>
      <c r="AV460" s="173"/>
      <c r="AX460" s="228"/>
      <c r="AY460" s="229"/>
      <c r="AZ460" s="229"/>
      <c r="BA460" s="229"/>
      <c r="BB460" s="229"/>
      <c r="BC460" s="230"/>
      <c r="BE460" s="270"/>
      <c r="BF460" s="268"/>
      <c r="BG460" s="268"/>
      <c r="BH460" s="268"/>
      <c r="BI460" s="268"/>
      <c r="BJ460" s="268"/>
      <c r="BK460" s="268"/>
      <c r="BL460" s="268"/>
      <c r="BM460" s="268"/>
      <c r="BN460" s="226"/>
      <c r="BO460" s="227"/>
      <c r="BP460" s="223"/>
      <c r="BQ460" s="269"/>
      <c r="BR460" s="269"/>
      <c r="BS460" s="169"/>
      <c r="BT460" s="169"/>
      <c r="BU460" s="169"/>
      <c r="BV460" s="166"/>
      <c r="BW460" s="183">
        <f>IF(CV451=0,0,5-CV460*0.3)</f>
        <v>0</v>
      </c>
      <c r="BX460" s="169">
        <f>+IF(AY451="G",BC460,0)</f>
        <v>0</v>
      </c>
      <c r="BY460" s="184"/>
      <c r="CA460" s="185">
        <f>+SUM(F460:O460)*F451/P450+P460*P451+Q451*SUM(Q460:W460)/W450+X451*X460+Y451*Y460+Z451*Z460</f>
        <v>0</v>
      </c>
      <c r="CB460" s="232">
        <f t="shared" si="64"/>
        <v>0</v>
      </c>
      <c r="CC460" s="187"/>
      <c r="CD460" s="188">
        <f>+SUM(AB460:AL460)*AB451/AL$2+SUM(AM460:AS460)*AM451/AS$2+AT460*AT451+AU460*AU451+AV460*AV451</f>
        <v>0</v>
      </c>
      <c r="CE460" s="233">
        <f t="shared" si="65"/>
        <v>0</v>
      </c>
      <c r="CF460" s="190"/>
      <c r="CG460" s="191">
        <f>+SUM(BE460:BO460)*BE451/BO$2+SUM(BP460:BV460)*BP451/BV$2+BW460*BW451+BX460*BX451+BY460*BY451</f>
        <v>0</v>
      </c>
      <c r="CH460" s="234">
        <f t="shared" si="66"/>
        <v>0</v>
      </c>
      <c r="CI460" s="190"/>
      <c r="CJ460" s="433">
        <f>+CA460*CA452+CD460*CD452+CG460*CG452</f>
        <v>0</v>
      </c>
      <c r="CL460" s="236"/>
      <c r="CM460" s="237"/>
      <c r="CN460" s="238"/>
      <c r="CP460" s="239"/>
      <c r="CQ460" s="240"/>
      <c r="CR460" s="240"/>
      <c r="CS460" s="240"/>
      <c r="CT460" s="241"/>
      <c r="CU460" s="242">
        <f t="shared" si="75"/>
        <v>0</v>
      </c>
      <c r="CW460" s="243"/>
      <c r="CX460" s="244">
        <f>+IF(DM460=0,0,IF(5*DM460/DM451&lt;2,2,5*DM460/DM451))</f>
        <v>0</v>
      </c>
      <c r="CY460" s="202">
        <f t="shared" si="68"/>
        <v>0</v>
      </c>
      <c r="CZ460" s="245">
        <f>+CW451*CW460+CX451*CX460+CY451*CY460</f>
        <v>0</v>
      </c>
      <c r="DA460" s="204"/>
      <c r="DB460" s="243"/>
      <c r="DC460" s="244">
        <f>+IF(DN460=0,0,IF(5*DN460/DN451&lt;2,2,5*DN460/DN451))</f>
        <v>0</v>
      </c>
      <c r="DD460" s="202">
        <f t="shared" si="69"/>
        <v>0</v>
      </c>
      <c r="DE460" s="246">
        <f>+DB451*DB460+DC451*DC460+DD451*DD460</f>
        <v>0</v>
      </c>
      <c r="DF460" s="190"/>
      <c r="DG460" s="243"/>
      <c r="DH460" s="202">
        <f t="shared" si="67"/>
        <v>0</v>
      </c>
      <c r="DI460" s="202">
        <f t="shared" si="70"/>
        <v>0</v>
      </c>
      <c r="DJ460" s="246">
        <f>+DG451*DG460+DH451*DH460+DI451*DI460</f>
        <v>0</v>
      </c>
      <c r="DK460" s="209"/>
      <c r="DL460" s="247"/>
      <c r="DM460" s="248"/>
      <c r="DN460" s="248"/>
      <c r="DO460" s="249"/>
      <c r="DR460" s="250">
        <f t="shared" si="71"/>
        <v>0</v>
      </c>
      <c r="DS460" s="397"/>
      <c r="DT460" s="397"/>
      <c r="DU460" s="398"/>
      <c r="DV460" s="391"/>
      <c r="DW460" s="253">
        <f t="shared" si="72"/>
        <v>0</v>
      </c>
      <c r="DX460" s="399"/>
      <c r="DY460" s="399"/>
      <c r="DZ460" s="400"/>
      <c r="EA460" s="391"/>
      <c r="EB460" s="401">
        <f t="shared" si="73"/>
        <v>0</v>
      </c>
      <c r="EC460" s="402"/>
      <c r="ED460" s="402"/>
      <c r="EE460" s="403"/>
    </row>
    <row r="461" spans="1:135" x14ac:dyDescent="0.3">
      <c r="A461" s="20">
        <f t="shared" si="74"/>
        <v>70909</v>
      </c>
      <c r="B461" s="21"/>
      <c r="C461" s="21"/>
      <c r="D461" s="21"/>
      <c r="E461" s="458"/>
      <c r="F461" s="223"/>
      <c r="G461" s="183"/>
      <c r="H461" s="183"/>
      <c r="I461" s="183"/>
      <c r="J461" s="183"/>
      <c r="K461" s="183"/>
      <c r="L461" s="183"/>
      <c r="M461" s="183"/>
      <c r="N461" s="183"/>
      <c r="O461" s="224"/>
      <c r="P461" s="167">
        <f>+IF(DL461=0,0,IF(5*DL461/DL458&lt;2,2,5*DL461/DL451))</f>
        <v>0</v>
      </c>
      <c r="Q461" s="223"/>
      <c r="R461" s="225"/>
      <c r="S461" s="225"/>
      <c r="T461" s="168"/>
      <c r="U461" s="168"/>
      <c r="V461" s="168"/>
      <c r="W461" s="166"/>
      <c r="X461" s="183">
        <f>IF(CL451=0,0,5-CL461*0.3)</f>
        <v>0</v>
      </c>
      <c r="Y461" s="169">
        <f>+IF(CP451="M",CU461,0)</f>
        <v>0</v>
      </c>
      <c r="Z461" s="170"/>
      <c r="AB461" s="223"/>
      <c r="AC461" s="183"/>
      <c r="AD461" s="183"/>
      <c r="AE461" s="183"/>
      <c r="AF461" s="183"/>
      <c r="AG461" s="183"/>
      <c r="AH461" s="183"/>
      <c r="AI461" s="183"/>
      <c r="AJ461" s="183"/>
      <c r="AK461" s="226"/>
      <c r="AL461" s="227"/>
      <c r="AM461" s="223">
        <f>+SUM(AX461:BC461)/BC450</f>
        <v>0</v>
      </c>
      <c r="AN461" s="225"/>
      <c r="AO461" s="225"/>
      <c r="AP461" s="168"/>
      <c r="AQ461" s="168"/>
      <c r="AR461" s="168"/>
      <c r="AS461" s="166"/>
      <c r="AT461" s="183">
        <f>IF(CM451=0,0,5-CM461*0.3)</f>
        <v>0</v>
      </c>
      <c r="AU461" s="169">
        <f>+IF(CQ451="G",CU461,0)</f>
        <v>0</v>
      </c>
      <c r="AV461" s="173"/>
      <c r="AX461" s="228"/>
      <c r="AY461" s="229"/>
      <c r="AZ461" s="229"/>
      <c r="BA461" s="229"/>
      <c r="BB461" s="229"/>
      <c r="BC461" s="230"/>
      <c r="BE461" s="231"/>
      <c r="BF461" s="183"/>
      <c r="BG461" s="183"/>
      <c r="BH461" s="183"/>
      <c r="BI461" s="183"/>
      <c r="BJ461" s="183"/>
      <c r="BK461" s="183"/>
      <c r="BL461" s="183"/>
      <c r="BM461" s="183"/>
      <c r="BN461" s="226"/>
      <c r="BO461" s="227"/>
      <c r="BP461" s="223"/>
      <c r="BQ461" s="225"/>
      <c r="BR461" s="225"/>
      <c r="BS461" s="168"/>
      <c r="BT461" s="168"/>
      <c r="BU461" s="168"/>
      <c r="BV461" s="166"/>
      <c r="BW461" s="183">
        <f>IF(CV451=0,0,5-CV461*0.3)</f>
        <v>0</v>
      </c>
      <c r="BX461" s="169">
        <f>+IF(AY451="G",BC461,0)</f>
        <v>0</v>
      </c>
      <c r="BY461" s="184"/>
      <c r="CA461" s="185">
        <f>+SUM(F461:O461)*F451/P450+P461*P451+Q451*SUM(Q461:W461)/W450+X451*X461+Y451*Y461+Z451*Z461</f>
        <v>0</v>
      </c>
      <c r="CB461" s="232">
        <f t="shared" si="64"/>
        <v>0</v>
      </c>
      <c r="CC461" s="187"/>
      <c r="CD461" s="188">
        <f>+SUM(AB461:AL461)*AB451/AL$2+SUM(AM461:AS461)*AM451/AS$2+AT461*AT451+AU461*AU451+AV461*AV451</f>
        <v>0</v>
      </c>
      <c r="CE461" s="233">
        <f t="shared" si="65"/>
        <v>0</v>
      </c>
      <c r="CF461" s="190"/>
      <c r="CG461" s="191">
        <f>+SUM(BE461:BO461)*BE451/BO$2+SUM(BP461:BV461)*BP451/BV$2+BW461*BW451+BX461*BX451+BY461*BY451</f>
        <v>0</v>
      </c>
      <c r="CH461" s="234">
        <f t="shared" si="66"/>
        <v>0</v>
      </c>
      <c r="CI461" s="190"/>
      <c r="CJ461" s="433">
        <f>+CA461*CA452+CD461*CD452+CG461*CG452</f>
        <v>0</v>
      </c>
      <c r="CL461" s="236"/>
      <c r="CM461" s="237"/>
      <c r="CN461" s="238"/>
      <c r="CP461" s="239"/>
      <c r="CQ461" s="240"/>
      <c r="CR461" s="240"/>
      <c r="CS461" s="240"/>
      <c r="CT461" s="241"/>
      <c r="CU461" s="242">
        <f t="shared" si="75"/>
        <v>0</v>
      </c>
      <c r="CW461" s="243"/>
      <c r="CX461" s="244">
        <f>+IF(DM461=0,0,IF(5*DM461/DM451&lt;2,2,5*DM461/DM451))</f>
        <v>0</v>
      </c>
      <c r="CY461" s="202">
        <f t="shared" si="68"/>
        <v>0</v>
      </c>
      <c r="CZ461" s="245">
        <f>+CW451*CW461+CX451*CX461+CY451*CY461</f>
        <v>0</v>
      </c>
      <c r="DA461" s="204"/>
      <c r="DB461" s="243"/>
      <c r="DC461" s="244">
        <f>+IF(DN461=0,0,IF(5*DN461/DN451&lt;2,2,5*DN461/DN451))</f>
        <v>0</v>
      </c>
      <c r="DD461" s="202">
        <f t="shared" si="69"/>
        <v>0</v>
      </c>
      <c r="DE461" s="246">
        <f>+DB451*DB461+DC451*DC461+DD451*DD461</f>
        <v>0</v>
      </c>
      <c r="DF461" s="190"/>
      <c r="DG461" s="243"/>
      <c r="DH461" s="202">
        <f t="shared" si="67"/>
        <v>0</v>
      </c>
      <c r="DI461" s="202">
        <f t="shared" si="70"/>
        <v>0</v>
      </c>
      <c r="DJ461" s="246">
        <f>+DG451*DG461+DH451*DH461+DI451*DI461</f>
        <v>0</v>
      </c>
      <c r="DK461" s="209"/>
      <c r="DL461" s="247"/>
      <c r="DM461" s="248"/>
      <c r="DN461" s="248"/>
      <c r="DO461" s="249"/>
      <c r="DR461" s="250">
        <f t="shared" si="71"/>
        <v>0</v>
      </c>
      <c r="DS461" s="397"/>
      <c r="DT461" s="397"/>
      <c r="DU461" s="398"/>
      <c r="DV461" s="391"/>
      <c r="DW461" s="253">
        <f t="shared" si="72"/>
        <v>0</v>
      </c>
      <c r="DX461" s="399"/>
      <c r="DY461" s="399"/>
      <c r="DZ461" s="400"/>
      <c r="EA461" s="391"/>
      <c r="EB461" s="401">
        <f t="shared" si="73"/>
        <v>0</v>
      </c>
      <c r="EC461" s="402"/>
      <c r="ED461" s="402"/>
      <c r="EE461" s="403"/>
    </row>
    <row r="462" spans="1:135" x14ac:dyDescent="0.3">
      <c r="A462" s="20">
        <f t="shared" si="74"/>
        <v>70910</v>
      </c>
      <c r="B462" s="21"/>
      <c r="C462" s="21"/>
      <c r="D462" s="21"/>
      <c r="E462" s="458"/>
      <c r="F462" s="223"/>
      <c r="G462" s="183"/>
      <c r="H462" s="183"/>
      <c r="I462" s="183"/>
      <c r="J462" s="183"/>
      <c r="K462" s="183"/>
      <c r="L462" s="183"/>
      <c r="M462" s="183"/>
      <c r="N462" s="183"/>
      <c r="O462" s="224"/>
      <c r="P462" s="167">
        <f>+IF(DL462=0,0,IF(5*DL462/DL459&lt;2,2,5*DL462/DL451))</f>
        <v>0</v>
      </c>
      <c r="Q462" s="223"/>
      <c r="R462" s="225"/>
      <c r="S462" s="225"/>
      <c r="T462" s="168"/>
      <c r="U462" s="168"/>
      <c r="V462" s="168"/>
      <c r="W462" s="166"/>
      <c r="X462" s="183">
        <f>IF(CL451=0,0,5-CL462*0.3)</f>
        <v>0</v>
      </c>
      <c r="Y462" s="169">
        <f>+IF(CP451="M",CU462,0)</f>
        <v>0</v>
      </c>
      <c r="Z462" s="170"/>
      <c r="AB462" s="223"/>
      <c r="AC462" s="183"/>
      <c r="AD462" s="183"/>
      <c r="AE462" s="183"/>
      <c r="AF462" s="183"/>
      <c r="AG462" s="183"/>
      <c r="AH462" s="183"/>
      <c r="AI462" s="183"/>
      <c r="AJ462" s="183"/>
      <c r="AK462" s="226"/>
      <c r="AL462" s="227"/>
      <c r="AM462" s="223">
        <f>+SUM(AX462:BC462)/BC450</f>
        <v>0</v>
      </c>
      <c r="AN462" s="225"/>
      <c r="AO462" s="225"/>
      <c r="AP462" s="168"/>
      <c r="AQ462" s="168"/>
      <c r="AR462" s="168"/>
      <c r="AS462" s="166"/>
      <c r="AT462" s="183">
        <f>IF(CM451=0,0,5-CM462*0.3)</f>
        <v>0</v>
      </c>
      <c r="AU462" s="169">
        <f>+IF(CQ451="G",CU462,0)</f>
        <v>0</v>
      </c>
      <c r="AV462" s="173"/>
      <c r="AX462" s="228"/>
      <c r="AY462" s="229"/>
      <c r="AZ462" s="229"/>
      <c r="BA462" s="229"/>
      <c r="BB462" s="229"/>
      <c r="BC462" s="230"/>
      <c r="BE462" s="231"/>
      <c r="BF462" s="183"/>
      <c r="BG462" s="183"/>
      <c r="BH462" s="183"/>
      <c r="BI462" s="183"/>
      <c r="BJ462" s="183"/>
      <c r="BK462" s="183"/>
      <c r="BL462" s="183"/>
      <c r="BM462" s="183"/>
      <c r="BN462" s="226"/>
      <c r="BO462" s="227"/>
      <c r="BP462" s="223"/>
      <c r="BQ462" s="225"/>
      <c r="BR462" s="225"/>
      <c r="BS462" s="168"/>
      <c r="BT462" s="168"/>
      <c r="BU462" s="168"/>
      <c r="BV462" s="166"/>
      <c r="BW462" s="183">
        <f>IF(CV451=0,0,5-CV462*0.3)</f>
        <v>0</v>
      </c>
      <c r="BX462" s="169">
        <f>+IF(AY451="G",BC462,0)</f>
        <v>0</v>
      </c>
      <c r="BY462" s="184"/>
      <c r="CA462" s="185">
        <f>+SUM(F462:O462)*F451/P450+P462*P451+Q451*SUM(Q462:W462)/W450+X451*X462+Y451*Y462+Z451*Z462</f>
        <v>0</v>
      </c>
      <c r="CB462" s="232">
        <f t="shared" si="64"/>
        <v>0</v>
      </c>
      <c r="CC462" s="187"/>
      <c r="CD462" s="188">
        <f>+SUM(AB462:AL462)*AB451/AL$2+SUM(AM462:AS462)*AM451/AS$2+AT462*AT451+AU462*AU451+AV462*AV451</f>
        <v>0</v>
      </c>
      <c r="CE462" s="233">
        <f t="shared" si="65"/>
        <v>0</v>
      </c>
      <c r="CF462" s="190"/>
      <c r="CG462" s="191">
        <f>+SUM(BE462:BO462)*BE451/BO$2+SUM(BP462:BV462)*BP451/BV$2+BW462*BW451+BX462*BX451+BY462*BY451</f>
        <v>0</v>
      </c>
      <c r="CH462" s="234">
        <f t="shared" si="66"/>
        <v>0</v>
      </c>
      <c r="CI462" s="190"/>
      <c r="CJ462" s="433">
        <f>+CA462*CA452+CD462*CD452+CG462*CG452</f>
        <v>0</v>
      </c>
      <c r="CL462" s="236"/>
      <c r="CM462" s="237"/>
      <c r="CN462" s="238"/>
      <c r="CP462" s="434"/>
      <c r="CQ462" s="435"/>
      <c r="CR462" s="435"/>
      <c r="CS462" s="435"/>
      <c r="CT462" s="436"/>
      <c r="CU462" s="242">
        <f t="shared" si="75"/>
        <v>0</v>
      </c>
      <c r="CW462" s="243"/>
      <c r="CX462" s="244">
        <f>+IF(DM462=0,0,IF(5*DM462/DM451&lt;2,2,5*DM462/DM451))</f>
        <v>0</v>
      </c>
      <c r="CY462" s="202">
        <f t="shared" si="68"/>
        <v>0</v>
      </c>
      <c r="CZ462" s="245">
        <f>+CW451*CW462+CX451*CX462+CY451*CY462</f>
        <v>0</v>
      </c>
      <c r="DA462" s="204"/>
      <c r="DB462" s="243"/>
      <c r="DC462" s="244">
        <f>+IF(DN462=0,0,IF(5*DN462/DN451&lt;2,2,5*DN462/DN451))</f>
        <v>0</v>
      </c>
      <c r="DD462" s="202">
        <f t="shared" si="69"/>
        <v>0</v>
      </c>
      <c r="DE462" s="246">
        <f>+DB451*DB462+DC451*DC462+DD451*DD462</f>
        <v>0</v>
      </c>
      <c r="DF462" s="190"/>
      <c r="DG462" s="243"/>
      <c r="DH462" s="202">
        <f t="shared" si="67"/>
        <v>0</v>
      </c>
      <c r="DI462" s="202">
        <f t="shared" si="70"/>
        <v>0</v>
      </c>
      <c r="DJ462" s="246">
        <f>+DG451*DG462+DH451*DH462+DI451*DI462</f>
        <v>0</v>
      </c>
      <c r="DK462" s="209"/>
      <c r="DL462" s="247"/>
      <c r="DM462" s="248"/>
      <c r="DN462" s="248"/>
      <c r="DO462" s="249"/>
      <c r="DR462" s="250">
        <f t="shared" si="71"/>
        <v>0</v>
      </c>
      <c r="DS462" s="397"/>
      <c r="DT462" s="397"/>
      <c r="DU462" s="398"/>
      <c r="DV462" s="391"/>
      <c r="DW462" s="253">
        <f t="shared" si="72"/>
        <v>0</v>
      </c>
      <c r="DX462" s="399"/>
      <c r="DY462" s="399"/>
      <c r="DZ462" s="400"/>
      <c r="EA462" s="391"/>
      <c r="EB462" s="401">
        <f t="shared" si="73"/>
        <v>0</v>
      </c>
      <c r="EC462" s="402"/>
      <c r="ED462" s="402"/>
      <c r="EE462" s="403"/>
    </row>
    <row r="463" spans="1:135" x14ac:dyDescent="0.3">
      <c r="A463" s="20">
        <f t="shared" si="74"/>
        <v>70911</v>
      </c>
      <c r="B463" s="21"/>
      <c r="C463" s="21"/>
      <c r="D463" s="21"/>
      <c r="E463" s="458"/>
      <c r="F463" s="266"/>
      <c r="G463" s="268"/>
      <c r="H463" s="268"/>
      <c r="I463" s="268"/>
      <c r="J463" s="268"/>
      <c r="K463" s="268"/>
      <c r="L463" s="268"/>
      <c r="M463" s="268"/>
      <c r="N463" s="268"/>
      <c r="O463" s="224"/>
      <c r="P463" s="167">
        <f>+IF(DL463=0,0,IF(5*DL463/DL460&lt;2,2,5*DL463/DL451))</f>
        <v>0</v>
      </c>
      <c r="Q463" s="266"/>
      <c r="R463" s="269"/>
      <c r="S463" s="269"/>
      <c r="T463" s="169"/>
      <c r="U463" s="169"/>
      <c r="V463" s="169"/>
      <c r="W463" s="166"/>
      <c r="X463" s="183">
        <f>IF(CL451=0,0,5-CL463*0.3)</f>
        <v>0</v>
      </c>
      <c r="Y463" s="169">
        <f>+IF(CP451="M",CU463,0)</f>
        <v>0</v>
      </c>
      <c r="Z463" s="170"/>
      <c r="AB463" s="266"/>
      <c r="AC463" s="268"/>
      <c r="AD463" s="268"/>
      <c r="AE463" s="268"/>
      <c r="AF463" s="268"/>
      <c r="AG463" s="268"/>
      <c r="AH463" s="268"/>
      <c r="AI463" s="268"/>
      <c r="AJ463" s="268"/>
      <c r="AK463" s="226"/>
      <c r="AL463" s="227"/>
      <c r="AM463" s="223">
        <f>+SUM(AX463:BC463)/BC450</f>
        <v>0</v>
      </c>
      <c r="AN463" s="269"/>
      <c r="AO463" s="269"/>
      <c r="AP463" s="169"/>
      <c r="AQ463" s="169"/>
      <c r="AR463" s="169"/>
      <c r="AS463" s="166"/>
      <c r="AT463" s="183">
        <f>IF(CM451=0,0,5-CM463*0.3)</f>
        <v>0</v>
      </c>
      <c r="AU463" s="169">
        <f>+IF(CQ451="G",CU463,0)</f>
        <v>0</v>
      </c>
      <c r="AV463" s="173"/>
      <c r="AX463" s="228"/>
      <c r="AY463" s="229"/>
      <c r="AZ463" s="229"/>
      <c r="BA463" s="229"/>
      <c r="BB463" s="229"/>
      <c r="BC463" s="230"/>
      <c r="BE463" s="270"/>
      <c r="BF463" s="268"/>
      <c r="BG463" s="268"/>
      <c r="BH463" s="268"/>
      <c r="BI463" s="268"/>
      <c r="BJ463" s="268"/>
      <c r="BK463" s="268"/>
      <c r="BL463" s="268"/>
      <c r="BM463" s="268"/>
      <c r="BN463" s="226"/>
      <c r="BO463" s="227"/>
      <c r="BP463" s="223"/>
      <c r="BQ463" s="269"/>
      <c r="BR463" s="269"/>
      <c r="BS463" s="169"/>
      <c r="BT463" s="169"/>
      <c r="BU463" s="169"/>
      <c r="BV463" s="166"/>
      <c r="BW463" s="183">
        <f>IF(CV451=0,0,5-CV463*0.3)</f>
        <v>0</v>
      </c>
      <c r="BX463" s="169">
        <f>+IF(AY451="G",BC463,0)</f>
        <v>0</v>
      </c>
      <c r="BY463" s="184"/>
      <c r="CA463" s="185">
        <f>+SUM(F463:O463)*F451/P450+P463*P451+Q451*SUM(Q463:W463)/W450+X451*X463+Y451*Y463+Z451*Z463</f>
        <v>0</v>
      </c>
      <c r="CB463" s="232">
        <f t="shared" si="64"/>
        <v>0</v>
      </c>
      <c r="CC463" s="187"/>
      <c r="CD463" s="188">
        <f>+SUM(AB463:AL463)*AB451/AL$2+SUM(AM463:AS463)*AM451/AS$2+AT463*AT451+AU463*AU451+AV463*AV451</f>
        <v>0</v>
      </c>
      <c r="CE463" s="233">
        <f t="shared" si="65"/>
        <v>0</v>
      </c>
      <c r="CF463" s="190"/>
      <c r="CG463" s="191">
        <f>+SUM(BE463:BO463)*BE451/BO$2+SUM(BP463:BV463)*BP451/BV$2+BW463*BW451+BX463*BX451+BY463*BY451</f>
        <v>0</v>
      </c>
      <c r="CH463" s="234">
        <f t="shared" si="66"/>
        <v>0</v>
      </c>
      <c r="CI463" s="190"/>
      <c r="CJ463" s="433">
        <f>+CA463*CA452+CD463*CD452+CG463*CG452</f>
        <v>0</v>
      </c>
      <c r="CL463" s="236"/>
      <c r="CM463" s="237"/>
      <c r="CN463" s="238"/>
      <c r="CP463" s="434"/>
      <c r="CQ463" s="435"/>
      <c r="CR463" s="435"/>
      <c r="CS463" s="435"/>
      <c r="CT463" s="436"/>
      <c r="CU463" s="242">
        <f t="shared" si="75"/>
        <v>0</v>
      </c>
      <c r="CW463" s="243"/>
      <c r="CX463" s="244">
        <f>+IF(DM463=0,0,IF(5*DM463/DM451&lt;2,2,5*DM463/DM451))</f>
        <v>0</v>
      </c>
      <c r="CY463" s="202">
        <f t="shared" si="68"/>
        <v>0</v>
      </c>
      <c r="CZ463" s="245">
        <f>+CW451*CW463+CX451*CX463+CY451*CY463</f>
        <v>0</v>
      </c>
      <c r="DA463" s="204"/>
      <c r="DB463" s="243"/>
      <c r="DC463" s="244">
        <f>+IF(DN463=0,0,IF(5*DN463/DN451&lt;2,2,5*DN463/DN451))</f>
        <v>0</v>
      </c>
      <c r="DD463" s="202">
        <f t="shared" si="69"/>
        <v>0</v>
      </c>
      <c r="DE463" s="246">
        <f>+DB451*DB463+DC451*DC463+DD451*DD463</f>
        <v>0</v>
      </c>
      <c r="DF463" s="190"/>
      <c r="DG463" s="243"/>
      <c r="DH463" s="202">
        <f t="shared" si="67"/>
        <v>0</v>
      </c>
      <c r="DI463" s="202">
        <f t="shared" si="70"/>
        <v>0</v>
      </c>
      <c r="DJ463" s="246">
        <f>+DG451*DG463+DH451*DH463+DI451*DI463</f>
        <v>0</v>
      </c>
      <c r="DK463" s="209"/>
      <c r="DL463" s="247"/>
      <c r="DM463" s="248"/>
      <c r="DN463" s="248"/>
      <c r="DO463" s="249"/>
      <c r="DR463" s="250">
        <f t="shared" si="71"/>
        <v>0</v>
      </c>
      <c r="DS463" s="397"/>
      <c r="DT463" s="397"/>
      <c r="DU463" s="398"/>
      <c r="DV463" s="391"/>
      <c r="DW463" s="253">
        <f t="shared" si="72"/>
        <v>0</v>
      </c>
      <c r="DX463" s="399"/>
      <c r="DY463" s="399"/>
      <c r="DZ463" s="400"/>
      <c r="EA463" s="391"/>
      <c r="EB463" s="401">
        <f t="shared" si="73"/>
        <v>0</v>
      </c>
      <c r="EC463" s="402"/>
      <c r="ED463" s="402"/>
      <c r="EE463" s="403"/>
    </row>
    <row r="464" spans="1:135" x14ac:dyDescent="0.3">
      <c r="A464" s="20">
        <f t="shared" si="74"/>
        <v>70912</v>
      </c>
      <c r="B464" s="21"/>
      <c r="C464" s="21"/>
      <c r="D464" s="21"/>
      <c r="E464" s="458"/>
      <c r="F464" s="223"/>
      <c r="G464" s="183"/>
      <c r="H464" s="183"/>
      <c r="I464" s="183"/>
      <c r="J464" s="183"/>
      <c r="K464" s="183"/>
      <c r="L464" s="183"/>
      <c r="M464" s="183"/>
      <c r="N464" s="183"/>
      <c r="O464" s="224"/>
      <c r="P464" s="167">
        <f>+IF(DL464=0,0,IF(5*DL464/DL461&lt;2,2,5*DL464/DL451))</f>
        <v>0</v>
      </c>
      <c r="Q464" s="223"/>
      <c r="R464" s="225"/>
      <c r="S464" s="225"/>
      <c r="T464" s="168"/>
      <c r="U464" s="168"/>
      <c r="V464" s="168"/>
      <c r="W464" s="166"/>
      <c r="X464" s="183">
        <f>IF(CL451=0,0,5-CL464*0.3)</f>
        <v>0</v>
      </c>
      <c r="Y464" s="169">
        <f>+IF(CP451="M",CU464,0)</f>
        <v>0</v>
      </c>
      <c r="Z464" s="170"/>
      <c r="AB464" s="223"/>
      <c r="AC464" s="183"/>
      <c r="AD464" s="183"/>
      <c r="AE464" s="183"/>
      <c r="AF464" s="183"/>
      <c r="AG464" s="183"/>
      <c r="AH464" s="183"/>
      <c r="AI464" s="183"/>
      <c r="AJ464" s="183"/>
      <c r="AK464" s="226"/>
      <c r="AL464" s="227"/>
      <c r="AM464" s="223">
        <f>+SUM(AX464:BC464)/BC450</f>
        <v>0</v>
      </c>
      <c r="AN464" s="225"/>
      <c r="AO464" s="225"/>
      <c r="AP464" s="168"/>
      <c r="AQ464" s="168"/>
      <c r="AR464" s="168"/>
      <c r="AS464" s="166"/>
      <c r="AT464" s="183">
        <f>IF(CM451=0,0,5-CM464*0.3)</f>
        <v>0</v>
      </c>
      <c r="AU464" s="169">
        <f>+IF(CQ451="G",CU464,0)</f>
        <v>0</v>
      </c>
      <c r="AV464" s="173"/>
      <c r="AX464" s="228"/>
      <c r="AY464" s="229"/>
      <c r="AZ464" s="229"/>
      <c r="BA464" s="229"/>
      <c r="BB464" s="229"/>
      <c r="BC464" s="230"/>
      <c r="BE464" s="231"/>
      <c r="BF464" s="183"/>
      <c r="BG464" s="183"/>
      <c r="BH464" s="183"/>
      <c r="BI464" s="183"/>
      <c r="BJ464" s="183"/>
      <c r="BK464" s="183"/>
      <c r="BL464" s="183"/>
      <c r="BM464" s="183"/>
      <c r="BN464" s="226"/>
      <c r="BO464" s="227"/>
      <c r="BP464" s="223"/>
      <c r="BQ464" s="225"/>
      <c r="BR464" s="225"/>
      <c r="BS464" s="168"/>
      <c r="BT464" s="168"/>
      <c r="BU464" s="168"/>
      <c r="BV464" s="166"/>
      <c r="BW464" s="183">
        <f>IF(CV451=0,0,5-CV464*0.3)</f>
        <v>0</v>
      </c>
      <c r="BX464" s="169">
        <f>+IF(AY451="G",BC464,0)</f>
        <v>0</v>
      </c>
      <c r="BY464" s="184"/>
      <c r="CA464" s="185">
        <f>+SUM(F464:O464)*F451/P450+P464*P451+Q451*SUM(Q464:W464)/W450+X451*X464+Y451*Y464+Z451*Z464</f>
        <v>0</v>
      </c>
      <c r="CB464" s="232">
        <f t="shared" si="64"/>
        <v>0</v>
      </c>
      <c r="CC464" s="187"/>
      <c r="CD464" s="188">
        <f>+SUM(AB464:AL464)*AB451/AL$2+SUM(AM464:AS464)*AM451/AS$2+AT464*AT451+AU464*AU451+AV464*AV451</f>
        <v>0</v>
      </c>
      <c r="CE464" s="233">
        <f t="shared" si="65"/>
        <v>0</v>
      </c>
      <c r="CF464" s="190"/>
      <c r="CG464" s="191">
        <f>+SUM(BE464:BO464)*BE451/BO$2+SUM(BP464:BV464)*BP451/BV$2+BW464*BW451+BX464*BX451+BY464*BY451</f>
        <v>0</v>
      </c>
      <c r="CH464" s="234">
        <f t="shared" si="66"/>
        <v>0</v>
      </c>
      <c r="CI464" s="190"/>
      <c r="CJ464" s="433">
        <f>+CA464*CA452+CD464*CD452+CG464*CG452</f>
        <v>0</v>
      </c>
      <c r="CL464" s="236"/>
      <c r="CM464" s="237"/>
      <c r="CN464" s="238"/>
      <c r="CP464" s="239"/>
      <c r="CQ464" s="240"/>
      <c r="CR464" s="240"/>
      <c r="CS464" s="240"/>
      <c r="CT464" s="241"/>
      <c r="CU464" s="242">
        <f t="shared" si="75"/>
        <v>0</v>
      </c>
      <c r="CW464" s="243"/>
      <c r="CX464" s="244">
        <f>+IF(DM464=0,0,IF(5*DM464/DM451&lt;2,2,5*DM464/DM451))</f>
        <v>0</v>
      </c>
      <c r="CY464" s="202">
        <f t="shared" si="68"/>
        <v>0</v>
      </c>
      <c r="CZ464" s="245">
        <f>+CW451*CW464+CX451*CX464+CY451*CY464</f>
        <v>0</v>
      </c>
      <c r="DA464" s="204"/>
      <c r="DB464" s="243"/>
      <c r="DC464" s="244">
        <f>+IF(DN464=0,0,IF(5*DN464/DN451&lt;2,2,5*DN464/DN451))</f>
        <v>0</v>
      </c>
      <c r="DD464" s="202">
        <f t="shared" si="69"/>
        <v>0</v>
      </c>
      <c r="DE464" s="246">
        <f>+DB451*DB464+DC451*DC464+DD451*DD464</f>
        <v>0</v>
      </c>
      <c r="DF464" s="190"/>
      <c r="DG464" s="243"/>
      <c r="DH464" s="202">
        <f t="shared" si="67"/>
        <v>0</v>
      </c>
      <c r="DI464" s="202">
        <f t="shared" si="70"/>
        <v>0</v>
      </c>
      <c r="DJ464" s="246">
        <f>+DG451*DG464+DH451*DH464+DI451*DI464</f>
        <v>0</v>
      </c>
      <c r="DK464" s="209"/>
      <c r="DL464" s="247"/>
      <c r="DM464" s="248"/>
      <c r="DN464" s="248"/>
      <c r="DO464" s="249"/>
      <c r="DR464" s="250">
        <f t="shared" si="71"/>
        <v>0</v>
      </c>
      <c r="DS464" s="397"/>
      <c r="DT464" s="397"/>
      <c r="DU464" s="398"/>
      <c r="DV464" s="391"/>
      <c r="DW464" s="253">
        <f t="shared" si="72"/>
        <v>0</v>
      </c>
      <c r="DX464" s="399"/>
      <c r="DY464" s="399"/>
      <c r="DZ464" s="400"/>
      <c r="EA464" s="391"/>
      <c r="EB464" s="401">
        <f t="shared" si="73"/>
        <v>0</v>
      </c>
      <c r="EC464" s="402"/>
      <c r="ED464" s="402"/>
      <c r="EE464" s="403"/>
    </row>
    <row r="465" spans="1:135" x14ac:dyDescent="0.3">
      <c r="A465" s="20">
        <f t="shared" si="74"/>
        <v>70913</v>
      </c>
      <c r="B465" s="21"/>
      <c r="C465" s="21"/>
      <c r="D465" s="21"/>
      <c r="E465" s="458"/>
      <c r="F465" s="223"/>
      <c r="G465" s="183"/>
      <c r="H465" s="183"/>
      <c r="I465" s="183"/>
      <c r="J465" s="183"/>
      <c r="K465" s="183"/>
      <c r="L465" s="183"/>
      <c r="M465" s="183"/>
      <c r="N465" s="183"/>
      <c r="O465" s="224"/>
      <c r="P465" s="167">
        <f>+IF(DL465=0,0,IF(5*DL465/DL462&lt;2,2,5*DL465/DL451))</f>
        <v>0</v>
      </c>
      <c r="Q465" s="223"/>
      <c r="R465" s="225"/>
      <c r="S465" s="225"/>
      <c r="T465" s="168"/>
      <c r="U465" s="168"/>
      <c r="V465" s="168"/>
      <c r="W465" s="166"/>
      <c r="X465" s="183">
        <f>IF(CL451=0,0,5-CL465*0.3)</f>
        <v>0</v>
      </c>
      <c r="Y465" s="169">
        <f>+IF(CP451="M",CU465,0)</f>
        <v>0</v>
      </c>
      <c r="Z465" s="170"/>
      <c r="AB465" s="223"/>
      <c r="AC465" s="183"/>
      <c r="AD465" s="183"/>
      <c r="AE465" s="183"/>
      <c r="AF465" s="183"/>
      <c r="AG465" s="183"/>
      <c r="AH465" s="183"/>
      <c r="AI465" s="183"/>
      <c r="AJ465" s="183"/>
      <c r="AK465" s="226"/>
      <c r="AL465" s="227"/>
      <c r="AM465" s="223">
        <f>+SUM(AX465:BC465)/BC450</f>
        <v>0</v>
      </c>
      <c r="AN465" s="225"/>
      <c r="AO465" s="225"/>
      <c r="AP465" s="168"/>
      <c r="AQ465" s="168"/>
      <c r="AR465" s="168"/>
      <c r="AS465" s="166"/>
      <c r="AT465" s="183">
        <f>IF(CM451=0,0,5-CM465*0.3)</f>
        <v>0</v>
      </c>
      <c r="AU465" s="169">
        <f>+IF(CQ451="G",CU465,0)</f>
        <v>0</v>
      </c>
      <c r="AV465" s="173"/>
      <c r="AX465" s="228"/>
      <c r="AY465" s="229"/>
      <c r="AZ465" s="229"/>
      <c r="BA465" s="229"/>
      <c r="BB465" s="229"/>
      <c r="BC465" s="230"/>
      <c r="BE465" s="231"/>
      <c r="BF465" s="183"/>
      <c r="BG465" s="183"/>
      <c r="BH465" s="183"/>
      <c r="BI465" s="183"/>
      <c r="BJ465" s="183"/>
      <c r="BK465" s="183"/>
      <c r="BL465" s="183"/>
      <c r="BM465" s="183"/>
      <c r="BN465" s="226"/>
      <c r="BO465" s="227"/>
      <c r="BP465" s="223"/>
      <c r="BQ465" s="225"/>
      <c r="BR465" s="225"/>
      <c r="BS465" s="168"/>
      <c r="BT465" s="168"/>
      <c r="BU465" s="168"/>
      <c r="BV465" s="166"/>
      <c r="BW465" s="183">
        <f>IF(CV451=0,0,5-CV465*0.3)</f>
        <v>0</v>
      </c>
      <c r="BX465" s="169">
        <f>+IF(AY451="G",BC465,0)</f>
        <v>0</v>
      </c>
      <c r="BY465" s="184"/>
      <c r="CA465" s="185">
        <f>+SUM(F465:O465)*F451/P450+P465*P451+Q451*SUM(Q465:W465)/W450+X451*X465+Y451*Y465+Z451*Z465</f>
        <v>0</v>
      </c>
      <c r="CB465" s="232">
        <f t="shared" si="64"/>
        <v>0</v>
      </c>
      <c r="CC465" s="187"/>
      <c r="CD465" s="188">
        <f>+SUM(AB465:AL465)*AB451/AL$2+SUM(AM465:AS465)*AM451/AS$2+AT465*AT451+AU465*AU451+AV465*AV451</f>
        <v>0</v>
      </c>
      <c r="CE465" s="233">
        <f t="shared" si="65"/>
        <v>0</v>
      </c>
      <c r="CF465" s="190"/>
      <c r="CG465" s="191">
        <f>+SUM(BE465:BO465)*BE451/BO$2+SUM(BP465:BV465)*BP451/BV$2+BW465*BW451+BX465*BX451+BY465*BY451</f>
        <v>0</v>
      </c>
      <c r="CH465" s="234">
        <f t="shared" si="66"/>
        <v>0</v>
      </c>
      <c r="CI465" s="190"/>
      <c r="CJ465" s="433">
        <f>+CA465*CA452+CD465*CD452+CG465*CG452</f>
        <v>0</v>
      </c>
      <c r="CL465" s="236"/>
      <c r="CM465" s="237"/>
      <c r="CN465" s="238"/>
      <c r="CP465" s="239"/>
      <c r="CQ465" s="240"/>
      <c r="CR465" s="240"/>
      <c r="CS465" s="240"/>
      <c r="CT465" s="241"/>
      <c r="CU465" s="242">
        <f t="shared" si="75"/>
        <v>0</v>
      </c>
      <c r="CW465" s="243"/>
      <c r="CX465" s="244">
        <f>+IF(DM465=0,0,IF(5*DM465/DM451&lt;2,2,5*DM465/DM451))</f>
        <v>0</v>
      </c>
      <c r="CY465" s="202">
        <f t="shared" si="68"/>
        <v>0</v>
      </c>
      <c r="CZ465" s="245">
        <f>+CW451*CW465+CX451*CX465+CY451*CY465</f>
        <v>0</v>
      </c>
      <c r="DA465" s="204"/>
      <c r="DB465" s="243"/>
      <c r="DC465" s="244">
        <f>+IF(DN465=0,0,IF(5*DN465/DN451&lt;2,2,5*DN465/DN451))</f>
        <v>0</v>
      </c>
      <c r="DD465" s="202">
        <f t="shared" si="69"/>
        <v>0</v>
      </c>
      <c r="DE465" s="246">
        <f>+DB451*DB465+DC451*DC465+DD451*DD465</f>
        <v>0</v>
      </c>
      <c r="DF465" s="190"/>
      <c r="DG465" s="243"/>
      <c r="DH465" s="202">
        <f t="shared" si="67"/>
        <v>0</v>
      </c>
      <c r="DI465" s="202">
        <f t="shared" si="70"/>
        <v>0</v>
      </c>
      <c r="DJ465" s="246">
        <f>+DG451*DG465+DH451*DH465+DI451*DI465</f>
        <v>0</v>
      </c>
      <c r="DK465" s="209"/>
      <c r="DL465" s="247"/>
      <c r="DM465" s="248"/>
      <c r="DN465" s="248"/>
      <c r="DO465" s="249"/>
      <c r="DR465" s="250">
        <f t="shared" si="71"/>
        <v>0</v>
      </c>
      <c r="DS465" s="397"/>
      <c r="DT465" s="397"/>
      <c r="DU465" s="398"/>
      <c r="DV465" s="391"/>
      <c r="DW465" s="253">
        <f t="shared" si="72"/>
        <v>0</v>
      </c>
      <c r="DX465" s="399"/>
      <c r="DY465" s="399"/>
      <c r="DZ465" s="400"/>
      <c r="EA465" s="391"/>
      <c r="EB465" s="401">
        <f t="shared" si="73"/>
        <v>0</v>
      </c>
      <c r="EC465" s="402"/>
      <c r="ED465" s="402"/>
      <c r="EE465" s="403"/>
    </row>
    <row r="466" spans="1:135" x14ac:dyDescent="0.3">
      <c r="A466" s="20">
        <f t="shared" si="74"/>
        <v>70914</v>
      </c>
      <c r="B466" s="21"/>
      <c r="C466" s="21"/>
      <c r="D466" s="21"/>
      <c r="E466" s="458"/>
      <c r="F466" s="223"/>
      <c r="G466" s="183"/>
      <c r="H466" s="183"/>
      <c r="I466" s="183"/>
      <c r="J466" s="183"/>
      <c r="K466" s="183"/>
      <c r="L466" s="183"/>
      <c r="M466" s="183"/>
      <c r="N466" s="183"/>
      <c r="O466" s="224"/>
      <c r="P466" s="167">
        <f>+IF(DL466=0,0,IF(5*DL466/DL463&lt;2,2,5*DL466/DL451))</f>
        <v>0</v>
      </c>
      <c r="Q466" s="223"/>
      <c r="R466" s="225"/>
      <c r="S466" s="225"/>
      <c r="T466" s="168"/>
      <c r="U466" s="168"/>
      <c r="V466" s="168"/>
      <c r="W466" s="166"/>
      <c r="X466" s="183">
        <f>IF(CL451=0,0,5-CL466*0.3)</f>
        <v>0</v>
      </c>
      <c r="Y466" s="169">
        <f>+IF(CP451="M",CU466,0)</f>
        <v>0</v>
      </c>
      <c r="Z466" s="170"/>
      <c r="AB466" s="223"/>
      <c r="AC466" s="183"/>
      <c r="AD466" s="183"/>
      <c r="AE466" s="183"/>
      <c r="AF466" s="183"/>
      <c r="AG466" s="183"/>
      <c r="AH466" s="183"/>
      <c r="AI466" s="183"/>
      <c r="AJ466" s="183"/>
      <c r="AK466" s="226"/>
      <c r="AL466" s="227"/>
      <c r="AM466" s="223">
        <f>+SUM(AX466:BC466)/BC450</f>
        <v>0</v>
      </c>
      <c r="AN466" s="225"/>
      <c r="AO466" s="225"/>
      <c r="AP466" s="168"/>
      <c r="AQ466" s="168"/>
      <c r="AR466" s="168"/>
      <c r="AS466" s="166"/>
      <c r="AT466" s="183">
        <f>IF(CM451=0,0,5-CM466*0.3)</f>
        <v>0</v>
      </c>
      <c r="AU466" s="169">
        <f>+IF(CQ451="G",CU466,0)</f>
        <v>0</v>
      </c>
      <c r="AV466" s="173"/>
      <c r="AX466" s="228"/>
      <c r="AY466" s="229"/>
      <c r="AZ466" s="229"/>
      <c r="BA466" s="229"/>
      <c r="BB466" s="229"/>
      <c r="BC466" s="230"/>
      <c r="BE466" s="231"/>
      <c r="BF466" s="183"/>
      <c r="BG466" s="183"/>
      <c r="BH466" s="183"/>
      <c r="BI466" s="183"/>
      <c r="BJ466" s="183"/>
      <c r="BK466" s="183"/>
      <c r="BL466" s="183"/>
      <c r="BM466" s="183"/>
      <c r="BN466" s="226"/>
      <c r="BO466" s="227"/>
      <c r="BP466" s="223"/>
      <c r="BQ466" s="225"/>
      <c r="BR466" s="225"/>
      <c r="BS466" s="168"/>
      <c r="BT466" s="168"/>
      <c r="BU466" s="168"/>
      <c r="BV466" s="166"/>
      <c r="BW466" s="183">
        <f>IF(CV451=0,0,5-CV466*0.3)</f>
        <v>0</v>
      </c>
      <c r="BX466" s="169">
        <f>+IF(AY451="G",BC466,0)</f>
        <v>0</v>
      </c>
      <c r="BY466" s="184"/>
      <c r="CA466" s="185">
        <f>+SUM(F466:O466)*F451/P450+P466*P451+Q451*SUM(Q466:W466)/W450+X451*X466+Y451*Y466+Z451*Z466</f>
        <v>0</v>
      </c>
      <c r="CB466" s="232">
        <f t="shared" si="64"/>
        <v>0</v>
      </c>
      <c r="CC466" s="187"/>
      <c r="CD466" s="188">
        <f>+SUM(AB466:AL466)*AB451/AL$2+SUM(AM466:AS466)*AM451/AS$2+AT466*AT451+AU466*AU451+AV466*AV451</f>
        <v>0</v>
      </c>
      <c r="CE466" s="233">
        <f t="shared" si="65"/>
        <v>0</v>
      </c>
      <c r="CF466" s="190"/>
      <c r="CG466" s="191">
        <f>+SUM(BE466:BO466)*BE451/BO$2+SUM(BP466:BV466)*BP451/BV$2+BW466*BW451+BX466*BX451+BY466*BY451</f>
        <v>0</v>
      </c>
      <c r="CH466" s="234">
        <f t="shared" si="66"/>
        <v>0</v>
      </c>
      <c r="CI466" s="190"/>
      <c r="CJ466" s="433">
        <f>+CA466*CA452+CD466*CD452+CG466*CG452</f>
        <v>0</v>
      </c>
      <c r="CL466" s="236"/>
      <c r="CM466" s="237"/>
      <c r="CN466" s="238"/>
      <c r="CP466" s="239"/>
      <c r="CQ466" s="240"/>
      <c r="CR466" s="240"/>
      <c r="CS466" s="240"/>
      <c r="CT466" s="241"/>
      <c r="CU466" s="242">
        <f t="shared" si="75"/>
        <v>0</v>
      </c>
      <c r="CW466" s="243"/>
      <c r="CX466" s="244">
        <f>+IF(DM466=0,0,IF(5*DM466/DM451&lt;2,2,5*DM466/DM451))</f>
        <v>0</v>
      </c>
      <c r="CY466" s="202">
        <f t="shared" si="68"/>
        <v>0</v>
      </c>
      <c r="CZ466" s="245">
        <f>+CW451*CW466+CX451*CX466+CY451*CY466</f>
        <v>0</v>
      </c>
      <c r="DA466" s="204"/>
      <c r="DB466" s="243"/>
      <c r="DC466" s="244">
        <f>+IF(DN466=0,0,IF(5*DN466/DN451&lt;2,2,5*DN466/DN451))</f>
        <v>0</v>
      </c>
      <c r="DD466" s="202">
        <f t="shared" si="69"/>
        <v>0</v>
      </c>
      <c r="DE466" s="246">
        <f>+DB451*DB466+DC451*DC466+DD451*DD466</f>
        <v>0</v>
      </c>
      <c r="DF466" s="190"/>
      <c r="DG466" s="243"/>
      <c r="DH466" s="202">
        <f t="shared" si="67"/>
        <v>0</v>
      </c>
      <c r="DI466" s="202">
        <f t="shared" si="70"/>
        <v>0</v>
      </c>
      <c r="DJ466" s="246">
        <f>+DG451*DG466+DH451*DH466+DI451*DI466</f>
        <v>0</v>
      </c>
      <c r="DK466" s="209"/>
      <c r="DL466" s="247"/>
      <c r="DM466" s="248"/>
      <c r="DN466" s="248"/>
      <c r="DO466" s="249"/>
      <c r="DR466" s="250">
        <f t="shared" si="71"/>
        <v>0</v>
      </c>
      <c r="DS466" s="397"/>
      <c r="DT466" s="397"/>
      <c r="DU466" s="398"/>
      <c r="DV466" s="391"/>
      <c r="DW466" s="253">
        <f t="shared" si="72"/>
        <v>0</v>
      </c>
      <c r="DX466" s="399"/>
      <c r="DY466" s="399"/>
      <c r="DZ466" s="400"/>
      <c r="EA466" s="391"/>
      <c r="EB466" s="401">
        <f t="shared" si="73"/>
        <v>0</v>
      </c>
      <c r="EC466" s="402"/>
      <c r="ED466" s="402"/>
      <c r="EE466" s="403"/>
    </row>
    <row r="467" spans="1:135" x14ac:dyDescent="0.3">
      <c r="A467" s="20">
        <f t="shared" si="74"/>
        <v>70915</v>
      </c>
      <c r="B467" s="21"/>
      <c r="C467" s="21"/>
      <c r="D467" s="21"/>
      <c r="E467" s="458"/>
      <c r="F467" s="223"/>
      <c r="G467" s="183"/>
      <c r="H467" s="183"/>
      <c r="I467" s="183"/>
      <c r="J467" s="183"/>
      <c r="K467" s="183"/>
      <c r="L467" s="183"/>
      <c r="M467" s="183"/>
      <c r="N467" s="183"/>
      <c r="O467" s="224"/>
      <c r="P467" s="167">
        <f>+IF(DL467=0,0,IF(5*DL467/DL464&lt;2,2,5*DL467/DL451))</f>
        <v>0</v>
      </c>
      <c r="Q467" s="223"/>
      <c r="R467" s="225"/>
      <c r="S467" s="225"/>
      <c r="T467" s="168"/>
      <c r="U467" s="168"/>
      <c r="V467" s="168"/>
      <c r="W467" s="166"/>
      <c r="X467" s="183">
        <f>IF(CL451=0,0,5-CL467*0.3)</f>
        <v>0</v>
      </c>
      <c r="Y467" s="169">
        <f>+IF(CP451="M",CU467,0)</f>
        <v>0</v>
      </c>
      <c r="Z467" s="170"/>
      <c r="AB467" s="223"/>
      <c r="AC467" s="183"/>
      <c r="AD467" s="183"/>
      <c r="AE467" s="183"/>
      <c r="AF467" s="183"/>
      <c r="AG467" s="183"/>
      <c r="AH467" s="183"/>
      <c r="AI467" s="183"/>
      <c r="AJ467" s="183"/>
      <c r="AK467" s="226"/>
      <c r="AL467" s="227"/>
      <c r="AM467" s="223">
        <f>+SUM(AX467:BC467)/BC450</f>
        <v>0</v>
      </c>
      <c r="AN467" s="225"/>
      <c r="AO467" s="225"/>
      <c r="AP467" s="168"/>
      <c r="AQ467" s="168"/>
      <c r="AR467" s="168"/>
      <c r="AS467" s="166"/>
      <c r="AT467" s="183">
        <f>IF(CM451=0,0,5-CM467*0.3)</f>
        <v>0</v>
      </c>
      <c r="AU467" s="169">
        <f>+IF(CQ451="G",CU467,0)</f>
        <v>0</v>
      </c>
      <c r="AV467" s="173"/>
      <c r="AX467" s="228"/>
      <c r="AY467" s="229"/>
      <c r="AZ467" s="229"/>
      <c r="BA467" s="229"/>
      <c r="BB467" s="229"/>
      <c r="BC467" s="230"/>
      <c r="BE467" s="231"/>
      <c r="BF467" s="183"/>
      <c r="BG467" s="183"/>
      <c r="BH467" s="183"/>
      <c r="BI467" s="183"/>
      <c r="BJ467" s="183"/>
      <c r="BK467" s="183"/>
      <c r="BL467" s="183"/>
      <c r="BM467" s="183"/>
      <c r="BN467" s="226"/>
      <c r="BO467" s="227"/>
      <c r="BP467" s="223"/>
      <c r="BQ467" s="225"/>
      <c r="BR467" s="225"/>
      <c r="BS467" s="168"/>
      <c r="BT467" s="168"/>
      <c r="BU467" s="168"/>
      <c r="BV467" s="166"/>
      <c r="BW467" s="183">
        <f>IF(CV451=0,0,5-CV467*0.3)</f>
        <v>0</v>
      </c>
      <c r="BX467" s="169">
        <f>+IF(AY451="G",BC467,0)</f>
        <v>0</v>
      </c>
      <c r="BY467" s="184"/>
      <c r="CA467" s="185">
        <f>+SUM(F467:O467)*F451/P450+P467*P451+Q451*SUM(Q467:W467)/W450+X451*X467+Y451*Y467+Z451*Z467</f>
        <v>0</v>
      </c>
      <c r="CB467" s="232">
        <f t="shared" si="64"/>
        <v>0</v>
      </c>
      <c r="CC467" s="187"/>
      <c r="CD467" s="188">
        <f>+SUM(AB467:AL467)*AB451/AL$2+SUM(AM467:AS467)*AM451/AS$2+AT467*AT451+AU467*AU451+AV467*AV451</f>
        <v>0</v>
      </c>
      <c r="CE467" s="233">
        <f t="shared" si="65"/>
        <v>0</v>
      </c>
      <c r="CF467" s="190"/>
      <c r="CG467" s="191">
        <f>+SUM(BE467:BO467)*BE451/BO$2+SUM(BP467:BV467)*BP451/BV$2+BW467*BW451+BX467*BX451+BY467*BY451</f>
        <v>0</v>
      </c>
      <c r="CH467" s="234">
        <f t="shared" si="66"/>
        <v>0</v>
      </c>
      <c r="CI467" s="190"/>
      <c r="CJ467" s="433">
        <f>+CA467*CA452+CD467*CD452+CG467*CG452</f>
        <v>0</v>
      </c>
      <c r="CL467" s="236"/>
      <c r="CM467" s="237"/>
      <c r="CN467" s="238"/>
      <c r="CP467" s="434"/>
      <c r="CQ467" s="435"/>
      <c r="CR467" s="435"/>
      <c r="CS467" s="435"/>
      <c r="CT467" s="436"/>
      <c r="CU467" s="242">
        <f t="shared" si="75"/>
        <v>0</v>
      </c>
      <c r="CW467" s="243"/>
      <c r="CX467" s="244">
        <f>+IF(DM467=0,0,IF(5*DM467/DM451&lt;2,2,5*DM467/DM451))</f>
        <v>0</v>
      </c>
      <c r="CY467" s="202">
        <f t="shared" si="68"/>
        <v>0</v>
      </c>
      <c r="CZ467" s="245">
        <f>+CW451*CW467+CX451*CX467+CY451*CY467</f>
        <v>0</v>
      </c>
      <c r="DA467" s="204"/>
      <c r="DB467" s="243"/>
      <c r="DC467" s="244">
        <f>+IF(DN467=0,0,IF(5*DN467/DN451&lt;2,2,5*DN467/DN451))</f>
        <v>0</v>
      </c>
      <c r="DD467" s="202">
        <f t="shared" si="69"/>
        <v>0</v>
      </c>
      <c r="DE467" s="246">
        <f>+DB451*DB467+DC451*DC467+DD451*DD467</f>
        <v>0</v>
      </c>
      <c r="DF467" s="190"/>
      <c r="DG467" s="243"/>
      <c r="DH467" s="202">
        <f t="shared" si="67"/>
        <v>0</v>
      </c>
      <c r="DI467" s="202">
        <f t="shared" si="70"/>
        <v>0</v>
      </c>
      <c r="DJ467" s="246">
        <f>+DG451*DG467+DH451*DH467+DI451*DI467</f>
        <v>0</v>
      </c>
      <c r="DK467" s="209"/>
      <c r="DL467" s="247"/>
      <c r="DM467" s="248"/>
      <c r="DN467" s="248"/>
      <c r="DO467" s="249"/>
      <c r="DR467" s="250">
        <f t="shared" si="71"/>
        <v>0</v>
      </c>
      <c r="DS467" s="397"/>
      <c r="DT467" s="397"/>
      <c r="DU467" s="398"/>
      <c r="DV467" s="391"/>
      <c r="DW467" s="253">
        <f t="shared" si="72"/>
        <v>0</v>
      </c>
      <c r="DX467" s="399"/>
      <c r="DY467" s="399"/>
      <c r="DZ467" s="400"/>
      <c r="EA467" s="391"/>
      <c r="EB467" s="401">
        <f t="shared" si="73"/>
        <v>0</v>
      </c>
      <c r="EC467" s="402"/>
      <c r="ED467" s="402"/>
      <c r="EE467" s="403"/>
    </row>
    <row r="468" spans="1:135" x14ac:dyDescent="0.3">
      <c r="A468" s="20">
        <f t="shared" si="74"/>
        <v>70916</v>
      </c>
      <c r="B468" s="21"/>
      <c r="C468" s="21"/>
      <c r="D468" s="21"/>
      <c r="E468" s="458"/>
      <c r="F468" s="223"/>
      <c r="G468" s="183"/>
      <c r="H468" s="183"/>
      <c r="I468" s="183"/>
      <c r="J468" s="183"/>
      <c r="K468" s="183"/>
      <c r="L468" s="183"/>
      <c r="M468" s="183"/>
      <c r="N468" s="183"/>
      <c r="O468" s="224"/>
      <c r="P468" s="167">
        <f>+IF(DL468=0,0,IF(5*DL468/DL465&lt;2,2,5*DL468/DL451))</f>
        <v>0</v>
      </c>
      <c r="Q468" s="223"/>
      <c r="R468" s="225"/>
      <c r="S468" s="225"/>
      <c r="T468" s="168"/>
      <c r="U468" s="168"/>
      <c r="V468" s="168"/>
      <c r="W468" s="166"/>
      <c r="X468" s="183">
        <f>IF(CL451=0,0,5-CL468*0.3)</f>
        <v>0</v>
      </c>
      <c r="Y468" s="169">
        <f>+IF(CP451="M",CU468,0)</f>
        <v>0</v>
      </c>
      <c r="Z468" s="170"/>
      <c r="AB468" s="223"/>
      <c r="AC468" s="183"/>
      <c r="AD468" s="183"/>
      <c r="AE468" s="183"/>
      <c r="AF468" s="183"/>
      <c r="AG468" s="183"/>
      <c r="AH468" s="183"/>
      <c r="AI468" s="183"/>
      <c r="AJ468" s="183"/>
      <c r="AK468" s="226"/>
      <c r="AL468" s="227"/>
      <c r="AM468" s="223">
        <f>+SUM(AX468:BC468)/BC450</f>
        <v>0</v>
      </c>
      <c r="AN468" s="225"/>
      <c r="AO468" s="225"/>
      <c r="AP468" s="168"/>
      <c r="AQ468" s="168"/>
      <c r="AR468" s="168"/>
      <c r="AS468" s="166"/>
      <c r="AT468" s="183">
        <f>IF(CM451=0,0,5-CM468*0.3)</f>
        <v>0</v>
      </c>
      <c r="AU468" s="169">
        <f>+IF(CQ451="G",CU468,0)</f>
        <v>0</v>
      </c>
      <c r="AV468" s="173"/>
      <c r="AX468" s="228"/>
      <c r="AY468" s="229"/>
      <c r="AZ468" s="229"/>
      <c r="BA468" s="229"/>
      <c r="BB468" s="229"/>
      <c r="BC468" s="230"/>
      <c r="BE468" s="231"/>
      <c r="BF468" s="183"/>
      <c r="BG468" s="183"/>
      <c r="BH468" s="183"/>
      <c r="BI468" s="183"/>
      <c r="BJ468" s="183"/>
      <c r="BK468" s="183"/>
      <c r="BL468" s="183"/>
      <c r="BM468" s="183"/>
      <c r="BN468" s="226"/>
      <c r="BO468" s="227"/>
      <c r="BP468" s="223"/>
      <c r="BQ468" s="225"/>
      <c r="BR468" s="225"/>
      <c r="BS468" s="168"/>
      <c r="BT468" s="168"/>
      <c r="BU468" s="168"/>
      <c r="BV468" s="166"/>
      <c r="BW468" s="183">
        <f>IF(CV451=0,0,5-CV468*0.3)</f>
        <v>0</v>
      </c>
      <c r="BX468" s="169">
        <f>+IF(AY451="G",BC468,0)</f>
        <v>0</v>
      </c>
      <c r="BY468" s="184"/>
      <c r="CA468" s="185">
        <f>+SUM(F468:O468)*F451/P450+P468*P451+Q451*SUM(Q468:W468)/W450+X451*X468+Y451*Y468+Z451*Z468</f>
        <v>0</v>
      </c>
      <c r="CB468" s="232">
        <f t="shared" si="64"/>
        <v>0</v>
      </c>
      <c r="CC468" s="187"/>
      <c r="CD468" s="188">
        <f>+SUM(AB468:AL468)*AB451/AL$2+SUM(AM468:AS468)*AM451/AS$2+AT468*AT451+AU468*AU451+AV468*AV451</f>
        <v>0</v>
      </c>
      <c r="CE468" s="233">
        <f t="shared" si="65"/>
        <v>0</v>
      </c>
      <c r="CF468" s="190"/>
      <c r="CG468" s="191">
        <f>+SUM(BE468:BO468)*BE451/BO$2+SUM(BP468:BV468)*BP451/BV$2+BW468*BW451+BX468*BX451+BY468*BY451</f>
        <v>0</v>
      </c>
      <c r="CH468" s="234">
        <f t="shared" si="66"/>
        <v>0</v>
      </c>
      <c r="CI468" s="190"/>
      <c r="CJ468" s="433">
        <f>+CA468*CA452+CD468*CD452+CG468*CG452</f>
        <v>0</v>
      </c>
      <c r="CL468" s="236"/>
      <c r="CM468" s="237"/>
      <c r="CN468" s="238"/>
      <c r="CP468" s="239"/>
      <c r="CQ468" s="240"/>
      <c r="CR468" s="240"/>
      <c r="CS468" s="240"/>
      <c r="CT468" s="241"/>
      <c r="CU468" s="242">
        <f t="shared" si="75"/>
        <v>0</v>
      </c>
      <c r="CW468" s="243"/>
      <c r="CX468" s="244">
        <f>+IF(DM468=0,0,IF(5*DM468/DM451&lt;2,2,5*DM468/DM451))</f>
        <v>0</v>
      </c>
      <c r="CY468" s="202">
        <f t="shared" si="68"/>
        <v>0</v>
      </c>
      <c r="CZ468" s="245">
        <f>+CW451*CW468+CX451*CX468+CY451*CY468</f>
        <v>0</v>
      </c>
      <c r="DA468" s="204"/>
      <c r="DB468" s="243"/>
      <c r="DC468" s="244">
        <f>+IF(DN468=0,0,IF(5*DN468/DN451&lt;2,2,5*DN468/DN451))</f>
        <v>0</v>
      </c>
      <c r="DD468" s="202">
        <f t="shared" si="69"/>
        <v>0</v>
      </c>
      <c r="DE468" s="246">
        <f>+DB451*DB468+DC451*DC468+DD451*DD468</f>
        <v>0</v>
      </c>
      <c r="DF468" s="190"/>
      <c r="DG468" s="243"/>
      <c r="DH468" s="202">
        <f t="shared" si="67"/>
        <v>0</v>
      </c>
      <c r="DI468" s="202">
        <f t="shared" si="70"/>
        <v>0</v>
      </c>
      <c r="DJ468" s="246">
        <f>+DG451*DG468+DH451*DH468+DI451*DI468</f>
        <v>0</v>
      </c>
      <c r="DK468" s="209"/>
      <c r="DL468" s="247"/>
      <c r="DM468" s="248"/>
      <c r="DN468" s="248"/>
      <c r="DO468" s="249"/>
      <c r="DR468" s="250">
        <f t="shared" si="71"/>
        <v>0</v>
      </c>
      <c r="DS468" s="397"/>
      <c r="DT468" s="397"/>
      <c r="DU468" s="398"/>
      <c r="DV468" s="391"/>
      <c r="DW468" s="253">
        <f t="shared" si="72"/>
        <v>0</v>
      </c>
      <c r="DX468" s="399"/>
      <c r="DY468" s="399"/>
      <c r="DZ468" s="400"/>
      <c r="EA468" s="391"/>
      <c r="EB468" s="401">
        <f t="shared" si="73"/>
        <v>0</v>
      </c>
      <c r="EC468" s="402"/>
      <c r="ED468" s="402"/>
      <c r="EE468" s="403"/>
    </row>
    <row r="469" spans="1:135" x14ac:dyDescent="0.3">
      <c r="A469" s="20">
        <f t="shared" si="74"/>
        <v>70917</v>
      </c>
      <c r="B469" s="21"/>
      <c r="C469" s="21"/>
      <c r="D469" s="21"/>
      <c r="E469" s="458"/>
      <c r="F469" s="223"/>
      <c r="G469" s="183"/>
      <c r="H469" s="183"/>
      <c r="I469" s="183"/>
      <c r="J469" s="183"/>
      <c r="K469" s="183"/>
      <c r="L469" s="183"/>
      <c r="M469" s="183"/>
      <c r="N469" s="183"/>
      <c r="O469" s="224"/>
      <c r="P469" s="167">
        <f>+IF(DL469=0,0,IF(5*DL469/DL466&lt;2,2,5*DL469/DL451))</f>
        <v>0</v>
      </c>
      <c r="Q469" s="223"/>
      <c r="R469" s="225"/>
      <c r="S469" s="225"/>
      <c r="T469" s="168"/>
      <c r="U469" s="168"/>
      <c r="V469" s="168"/>
      <c r="W469" s="166"/>
      <c r="X469" s="183">
        <f>IF(CL451=0,0,5-CL469*0.3)</f>
        <v>0</v>
      </c>
      <c r="Y469" s="169">
        <f>+IF(CP451="M",CU469,0)</f>
        <v>0</v>
      </c>
      <c r="Z469" s="170"/>
      <c r="AB469" s="223"/>
      <c r="AC469" s="183"/>
      <c r="AD469" s="183"/>
      <c r="AE469" s="183"/>
      <c r="AF469" s="183"/>
      <c r="AG469" s="183"/>
      <c r="AH469" s="183"/>
      <c r="AI469" s="183"/>
      <c r="AJ469" s="183"/>
      <c r="AK469" s="226"/>
      <c r="AL469" s="227"/>
      <c r="AM469" s="223">
        <f>+SUM(AX469:BC469)/BC450</f>
        <v>0</v>
      </c>
      <c r="AN469" s="225"/>
      <c r="AO469" s="225"/>
      <c r="AP469" s="168"/>
      <c r="AQ469" s="168"/>
      <c r="AR469" s="168"/>
      <c r="AS469" s="166"/>
      <c r="AT469" s="183">
        <f>IF(CM451=0,0,5-CM469*0.3)</f>
        <v>0</v>
      </c>
      <c r="AU469" s="169">
        <f>+IF(CQ451="G",CU469,0)</f>
        <v>0</v>
      </c>
      <c r="AV469" s="173"/>
      <c r="AX469" s="228"/>
      <c r="AY469" s="229"/>
      <c r="AZ469" s="229"/>
      <c r="BA469" s="229"/>
      <c r="BB469" s="229"/>
      <c r="BC469" s="230"/>
      <c r="BE469" s="231"/>
      <c r="BF469" s="183"/>
      <c r="BG469" s="183"/>
      <c r="BH469" s="183"/>
      <c r="BI469" s="183"/>
      <c r="BJ469" s="183"/>
      <c r="BK469" s="183"/>
      <c r="BL469" s="183"/>
      <c r="BM469" s="183"/>
      <c r="BN469" s="226"/>
      <c r="BO469" s="227"/>
      <c r="BP469" s="223"/>
      <c r="BQ469" s="225"/>
      <c r="BR469" s="225"/>
      <c r="BS469" s="168"/>
      <c r="BT469" s="168"/>
      <c r="BU469" s="168"/>
      <c r="BV469" s="166"/>
      <c r="BW469" s="183">
        <f>IF(CV451=0,0,5-CV469*0.3)</f>
        <v>0</v>
      </c>
      <c r="BX469" s="169">
        <f>+IF(AY451="G",BC469,0)</f>
        <v>0</v>
      </c>
      <c r="BY469" s="184"/>
      <c r="CA469" s="185">
        <f>+SUM(F469:O469)*F451/P450+P469*P451+Q451*SUM(Q469:W469)/W450+X451*X469+Y451*Y469+Z451*Z469</f>
        <v>0</v>
      </c>
      <c r="CB469" s="232">
        <f t="shared" si="64"/>
        <v>0</v>
      </c>
      <c r="CC469" s="187"/>
      <c r="CD469" s="188">
        <f>+SUM(AB469:AL469)*AB451/AL$2+SUM(AM469:AS469)*AM451/AS$2+AT469*AT451+AU469*AU451+AV469*AV451</f>
        <v>0</v>
      </c>
      <c r="CE469" s="233">
        <f t="shared" si="65"/>
        <v>0</v>
      </c>
      <c r="CF469" s="190"/>
      <c r="CG469" s="191">
        <f>+SUM(BE469:BO469)*BE451/BO$2+SUM(BP469:BV469)*BP451/BV$2+BW469*BW451+BX469*BX451+BY469*BY451</f>
        <v>0</v>
      </c>
      <c r="CH469" s="234">
        <f t="shared" si="66"/>
        <v>0</v>
      </c>
      <c r="CI469" s="190"/>
      <c r="CJ469" s="433">
        <f>+CA469*CA452+CD469*CD452+CG469*CG452</f>
        <v>0</v>
      </c>
      <c r="CL469" s="236"/>
      <c r="CM469" s="237"/>
      <c r="CN469" s="238"/>
      <c r="CP469" s="239"/>
      <c r="CQ469" s="240"/>
      <c r="CR469" s="240"/>
      <c r="CS469" s="240"/>
      <c r="CT469" s="241"/>
      <c r="CU469" s="242">
        <f t="shared" si="75"/>
        <v>0</v>
      </c>
      <c r="CW469" s="243"/>
      <c r="CX469" s="244">
        <f>+IF(DM469=0,0,IF(5*DM469/DM451&lt;2,2,5*DM469/DM451))</f>
        <v>0</v>
      </c>
      <c r="CY469" s="202">
        <f t="shared" si="68"/>
        <v>0</v>
      </c>
      <c r="CZ469" s="245">
        <f>+CW451*CW469+CX451*CX469+CY451*CY469</f>
        <v>0</v>
      </c>
      <c r="DA469" s="204"/>
      <c r="DB469" s="243"/>
      <c r="DC469" s="244">
        <f>+IF(DN469=0,0,IF(5*DN469/DN451&lt;2,2,5*DN469/DN451))</f>
        <v>0</v>
      </c>
      <c r="DD469" s="202">
        <f t="shared" si="69"/>
        <v>0</v>
      </c>
      <c r="DE469" s="246">
        <f>+DB451*DB469+DC451*DC469+DD451*DD469</f>
        <v>0</v>
      </c>
      <c r="DF469" s="190"/>
      <c r="DG469" s="243"/>
      <c r="DH469" s="202">
        <f t="shared" si="67"/>
        <v>0</v>
      </c>
      <c r="DI469" s="202">
        <f t="shared" si="70"/>
        <v>0</v>
      </c>
      <c r="DJ469" s="246">
        <f>+DG451*DG469+DH451*DH469+DI451*DI469</f>
        <v>0</v>
      </c>
      <c r="DK469" s="209"/>
      <c r="DL469" s="247"/>
      <c r="DM469" s="248"/>
      <c r="DN469" s="248"/>
      <c r="DO469" s="249"/>
      <c r="DR469" s="250">
        <f t="shared" si="71"/>
        <v>0</v>
      </c>
      <c r="DS469" s="397"/>
      <c r="DT469" s="397"/>
      <c r="DU469" s="398"/>
      <c r="DV469" s="391"/>
      <c r="DW469" s="253">
        <f t="shared" si="72"/>
        <v>0</v>
      </c>
      <c r="DX469" s="399"/>
      <c r="DY469" s="399"/>
      <c r="DZ469" s="400"/>
      <c r="EA469" s="391"/>
      <c r="EB469" s="401">
        <f t="shared" si="73"/>
        <v>0</v>
      </c>
      <c r="EC469" s="402"/>
      <c r="ED469" s="402"/>
      <c r="EE469" s="403"/>
    </row>
    <row r="470" spans="1:135" x14ac:dyDescent="0.3">
      <c r="A470" s="20">
        <f t="shared" si="74"/>
        <v>70918</v>
      </c>
      <c r="B470" s="21"/>
      <c r="C470" s="21"/>
      <c r="D470" s="21"/>
      <c r="E470" s="458"/>
      <c r="F470" s="223"/>
      <c r="G470" s="183"/>
      <c r="H470" s="183"/>
      <c r="I470" s="183"/>
      <c r="J470" s="183"/>
      <c r="K470" s="183"/>
      <c r="L470" s="183"/>
      <c r="M470" s="183"/>
      <c r="N470" s="183"/>
      <c r="O470" s="224"/>
      <c r="P470" s="167">
        <f>+IF(DL470=0,0,IF(5*DL470/DL467&lt;2,2,5*DL470/DL451))</f>
        <v>0</v>
      </c>
      <c r="Q470" s="223"/>
      <c r="R470" s="225"/>
      <c r="S470" s="225"/>
      <c r="T470" s="168"/>
      <c r="U470" s="168"/>
      <c r="V470" s="168"/>
      <c r="W470" s="166"/>
      <c r="X470" s="183">
        <f>IF(CL451=0,0,5-CL470*0.3)</f>
        <v>0</v>
      </c>
      <c r="Y470" s="169">
        <f>+IF(CP451="M",CU470,0)</f>
        <v>0</v>
      </c>
      <c r="Z470" s="170"/>
      <c r="AB470" s="223"/>
      <c r="AC470" s="183"/>
      <c r="AD470" s="183"/>
      <c r="AE470" s="183"/>
      <c r="AF470" s="183"/>
      <c r="AG470" s="183"/>
      <c r="AH470" s="183"/>
      <c r="AI470" s="183"/>
      <c r="AJ470" s="183"/>
      <c r="AK470" s="226"/>
      <c r="AL470" s="227"/>
      <c r="AM470" s="223">
        <f>+SUM(AX470:BC470)/BC450</f>
        <v>0</v>
      </c>
      <c r="AN470" s="225"/>
      <c r="AO470" s="225"/>
      <c r="AP470" s="168"/>
      <c r="AQ470" s="168"/>
      <c r="AR470" s="168"/>
      <c r="AS470" s="166"/>
      <c r="AT470" s="183">
        <f>IF(CM451=0,0,5-CM470*0.3)</f>
        <v>0</v>
      </c>
      <c r="AU470" s="169">
        <f>+IF(CQ451="G",CU470,0)</f>
        <v>0</v>
      </c>
      <c r="AV470" s="173"/>
      <c r="AX470" s="228"/>
      <c r="AY470" s="229"/>
      <c r="AZ470" s="229"/>
      <c r="BA470" s="229"/>
      <c r="BB470" s="229"/>
      <c r="BC470" s="230"/>
      <c r="BE470" s="231"/>
      <c r="BF470" s="183"/>
      <c r="BG470" s="183"/>
      <c r="BH470" s="183"/>
      <c r="BI470" s="183"/>
      <c r="BJ470" s="183"/>
      <c r="BK470" s="183"/>
      <c r="BL470" s="183"/>
      <c r="BM470" s="183"/>
      <c r="BN470" s="226"/>
      <c r="BO470" s="227"/>
      <c r="BP470" s="223"/>
      <c r="BQ470" s="225"/>
      <c r="BR470" s="225"/>
      <c r="BS470" s="168"/>
      <c r="BT470" s="168"/>
      <c r="BU470" s="168"/>
      <c r="BV470" s="166"/>
      <c r="BW470" s="183">
        <f>IF(CV451=0,0,5-CV470*0.3)</f>
        <v>0</v>
      </c>
      <c r="BX470" s="169">
        <f>+IF(AY451="G",BC470,0)</f>
        <v>0</v>
      </c>
      <c r="BY470" s="184"/>
      <c r="CA470" s="185">
        <f>+SUM(F470:O470)*F451/P450+P470*P451+Q451*SUM(Q470:W470)/W450+X451*X470+Y451*Y470+Z451*Z470</f>
        <v>0</v>
      </c>
      <c r="CB470" s="232">
        <f t="shared" si="64"/>
        <v>0</v>
      </c>
      <c r="CC470" s="187"/>
      <c r="CD470" s="188">
        <f>+SUM(AB470:AL470)*AB451/AL$2+SUM(AM470:AS470)*AM451/AS$2+AT470*AT451+AU470*AU451+AV470*AV451</f>
        <v>0</v>
      </c>
      <c r="CE470" s="233">
        <f t="shared" si="65"/>
        <v>0</v>
      </c>
      <c r="CF470" s="190"/>
      <c r="CG470" s="191">
        <f>+SUM(BE470:BO470)*BE451/BO$2+SUM(BP470:BV470)*BP451/BV$2+BW470*BW451+BX470*BX451+BY470*BY451</f>
        <v>0</v>
      </c>
      <c r="CH470" s="234">
        <f t="shared" si="66"/>
        <v>0</v>
      </c>
      <c r="CI470" s="190"/>
      <c r="CJ470" s="433">
        <f>+CA470*CA452+CD470*CD452+CG470*CG452</f>
        <v>0</v>
      </c>
      <c r="CL470" s="236"/>
      <c r="CM470" s="237"/>
      <c r="CN470" s="238"/>
      <c r="CP470" s="239"/>
      <c r="CQ470" s="240"/>
      <c r="CR470" s="240"/>
      <c r="CS470" s="240"/>
      <c r="CT470" s="241"/>
      <c r="CU470" s="242">
        <f t="shared" si="75"/>
        <v>0</v>
      </c>
      <c r="CW470" s="243"/>
      <c r="CX470" s="244">
        <f>+IF(DM470=0,0,IF(5*DM470/DM451&lt;2,2,5*DM470/DM451))</f>
        <v>0</v>
      </c>
      <c r="CY470" s="202">
        <f t="shared" si="68"/>
        <v>0</v>
      </c>
      <c r="CZ470" s="245">
        <f>+CW451*CW470+CX451*CX470+CY451*CY470</f>
        <v>0</v>
      </c>
      <c r="DA470" s="204"/>
      <c r="DB470" s="243"/>
      <c r="DC470" s="244">
        <f>+IF(DN470=0,0,IF(5*DN470/DN451&lt;2,2,5*DN470/DN451))</f>
        <v>0</v>
      </c>
      <c r="DD470" s="202">
        <f t="shared" si="69"/>
        <v>0</v>
      </c>
      <c r="DE470" s="246">
        <f>+DB451*DB470+DC451*DC470+DD451*DD470</f>
        <v>0</v>
      </c>
      <c r="DF470" s="190"/>
      <c r="DG470" s="243"/>
      <c r="DH470" s="202">
        <f t="shared" si="67"/>
        <v>0</v>
      </c>
      <c r="DI470" s="202">
        <f t="shared" si="70"/>
        <v>0</v>
      </c>
      <c r="DJ470" s="246">
        <f>+DG451*DG470+DH451*DH470+DI451*DI470</f>
        <v>0</v>
      </c>
      <c r="DK470" s="209"/>
      <c r="DL470" s="247"/>
      <c r="DM470" s="248"/>
      <c r="DN470" s="248"/>
      <c r="DO470" s="249"/>
      <c r="DR470" s="250">
        <f t="shared" si="71"/>
        <v>0</v>
      </c>
      <c r="DS470" s="397"/>
      <c r="DT470" s="397"/>
      <c r="DU470" s="398"/>
      <c r="DV470" s="391"/>
      <c r="DW470" s="253">
        <f t="shared" si="72"/>
        <v>0</v>
      </c>
      <c r="DX470" s="399"/>
      <c r="DY470" s="399"/>
      <c r="DZ470" s="400"/>
      <c r="EA470" s="391"/>
      <c r="EB470" s="401">
        <f t="shared" si="73"/>
        <v>0</v>
      </c>
      <c r="EC470" s="402"/>
      <c r="ED470" s="402"/>
      <c r="EE470" s="403"/>
    </row>
    <row r="471" spans="1:135" x14ac:dyDescent="0.3">
      <c r="A471" s="20">
        <f t="shared" si="74"/>
        <v>70919</v>
      </c>
      <c r="B471" s="21"/>
      <c r="C471" s="21"/>
      <c r="D471" s="21"/>
      <c r="E471" s="458"/>
      <c r="F471" s="223"/>
      <c r="G471" s="183"/>
      <c r="H471" s="183"/>
      <c r="I471" s="183"/>
      <c r="J471" s="183"/>
      <c r="K471" s="183"/>
      <c r="L471" s="183"/>
      <c r="M471" s="183"/>
      <c r="N471" s="183"/>
      <c r="O471" s="224"/>
      <c r="P471" s="167">
        <f>+IF(DL471=0,0,IF(5*DL471/DL468&lt;2,2,5*DL471/DL451))</f>
        <v>0</v>
      </c>
      <c r="Q471" s="223"/>
      <c r="R471" s="225"/>
      <c r="S471" s="225"/>
      <c r="T471" s="168"/>
      <c r="U471" s="168"/>
      <c r="V471" s="168"/>
      <c r="W471" s="166"/>
      <c r="X471" s="183">
        <f>IF(CL451=0,0,5-CL471*0.3)</f>
        <v>0</v>
      </c>
      <c r="Y471" s="169">
        <f>+IF(CP451="M",CU471,0)</f>
        <v>0</v>
      </c>
      <c r="Z471" s="170"/>
      <c r="AB471" s="223"/>
      <c r="AC471" s="183"/>
      <c r="AD471" s="183"/>
      <c r="AE471" s="183"/>
      <c r="AF471" s="183"/>
      <c r="AG471" s="183"/>
      <c r="AH471" s="183"/>
      <c r="AI471" s="183"/>
      <c r="AJ471" s="183"/>
      <c r="AK471" s="226"/>
      <c r="AL471" s="227"/>
      <c r="AM471" s="223">
        <f>+SUM(AX471:BC471)/BC450</f>
        <v>0</v>
      </c>
      <c r="AN471" s="225"/>
      <c r="AO471" s="225"/>
      <c r="AP471" s="168"/>
      <c r="AQ471" s="168"/>
      <c r="AR471" s="168"/>
      <c r="AS471" s="166"/>
      <c r="AT471" s="183">
        <f>IF(CM451=0,0,5-CM471*0.3)</f>
        <v>0</v>
      </c>
      <c r="AU471" s="169">
        <f>+IF(CQ451="G",CU471,0)</f>
        <v>0</v>
      </c>
      <c r="AV471" s="173"/>
      <c r="AX471" s="228"/>
      <c r="AY471" s="229"/>
      <c r="AZ471" s="229"/>
      <c r="BA471" s="229"/>
      <c r="BB471" s="229"/>
      <c r="BC471" s="230"/>
      <c r="BE471" s="231"/>
      <c r="BF471" s="183"/>
      <c r="BG471" s="183"/>
      <c r="BH471" s="183"/>
      <c r="BI471" s="183"/>
      <c r="BJ471" s="183"/>
      <c r="BK471" s="183"/>
      <c r="BL471" s="183"/>
      <c r="BM471" s="183"/>
      <c r="BN471" s="226"/>
      <c r="BO471" s="227"/>
      <c r="BP471" s="223"/>
      <c r="BQ471" s="225"/>
      <c r="BR471" s="225"/>
      <c r="BS471" s="168"/>
      <c r="BT471" s="168"/>
      <c r="BU471" s="168"/>
      <c r="BV471" s="166"/>
      <c r="BW471" s="183">
        <f>IF(CV451=0,0,5-CV471*0.3)</f>
        <v>0</v>
      </c>
      <c r="BX471" s="169">
        <f>+IF(AY451="G",BC471,0)</f>
        <v>0</v>
      </c>
      <c r="BY471" s="184"/>
      <c r="CA471" s="185">
        <f>+SUM(F471:O471)*F451/P450+P471*P451+Q451*SUM(Q471:W471)/W450+X451*X471+Y451*Y471+Z451*Z471</f>
        <v>0</v>
      </c>
      <c r="CB471" s="232">
        <f t="shared" si="64"/>
        <v>0</v>
      </c>
      <c r="CC471" s="187"/>
      <c r="CD471" s="188">
        <f>+SUM(AB471:AL471)*AB451/AL$2+SUM(AM471:AS471)*AM451/AS$2+AT471*AT451+AU471*AU451+AV471*AV451</f>
        <v>0</v>
      </c>
      <c r="CE471" s="233">
        <f t="shared" si="65"/>
        <v>0</v>
      </c>
      <c r="CF471" s="190"/>
      <c r="CG471" s="191">
        <f>+SUM(BE471:BO471)*BE451/BO$2+SUM(BP471:BV471)*BP451/BV$2+BW471*BW451+BX471*BX451+BY471*BY451</f>
        <v>0</v>
      </c>
      <c r="CH471" s="234">
        <f t="shared" si="66"/>
        <v>0</v>
      </c>
      <c r="CI471" s="190"/>
      <c r="CJ471" s="433">
        <f>+CA471*CA452+CD471*CD452+CG471*CG452</f>
        <v>0</v>
      </c>
      <c r="CL471" s="236"/>
      <c r="CM471" s="237"/>
      <c r="CN471" s="238"/>
      <c r="CP471" s="434"/>
      <c r="CQ471" s="435"/>
      <c r="CR471" s="435"/>
      <c r="CS471" s="435"/>
      <c r="CT471" s="436"/>
      <c r="CU471" s="242">
        <f t="shared" si="75"/>
        <v>0</v>
      </c>
      <c r="CW471" s="243"/>
      <c r="CX471" s="244">
        <f>+IF(DM471=0,0,IF(5*DM471/DM451&lt;2,2,5*DM471/DM451))</f>
        <v>0</v>
      </c>
      <c r="CY471" s="202">
        <f t="shared" si="68"/>
        <v>0</v>
      </c>
      <c r="CZ471" s="245">
        <f>+CW451*CW471+CX451*CX471+CY451*CY471</f>
        <v>0</v>
      </c>
      <c r="DA471" s="204"/>
      <c r="DB471" s="243"/>
      <c r="DC471" s="244">
        <f>+IF(DN471=0,0,IF(5*DN471/DN451&lt;2,2,5*DN471/DN451))</f>
        <v>0</v>
      </c>
      <c r="DD471" s="202">
        <f t="shared" si="69"/>
        <v>0</v>
      </c>
      <c r="DE471" s="246">
        <f>+DB451*DB471+DC451*DC471+DD451*DD471</f>
        <v>0</v>
      </c>
      <c r="DF471" s="190"/>
      <c r="DG471" s="243"/>
      <c r="DH471" s="202">
        <f t="shared" si="67"/>
        <v>0</v>
      </c>
      <c r="DI471" s="202">
        <f t="shared" si="70"/>
        <v>0</v>
      </c>
      <c r="DJ471" s="246">
        <f>+DG451*DG471+DH451*DH471+DI451*DI471</f>
        <v>0</v>
      </c>
      <c r="DK471" s="209"/>
      <c r="DL471" s="247"/>
      <c r="DM471" s="248"/>
      <c r="DN471" s="248"/>
      <c r="DO471" s="249"/>
      <c r="DR471" s="250">
        <f t="shared" si="71"/>
        <v>0</v>
      </c>
      <c r="DS471" s="397"/>
      <c r="DT471" s="397"/>
      <c r="DU471" s="398"/>
      <c r="DV471" s="391"/>
      <c r="DW471" s="253">
        <f t="shared" si="72"/>
        <v>0</v>
      </c>
      <c r="DX471" s="399"/>
      <c r="DY471" s="399"/>
      <c r="DZ471" s="400"/>
      <c r="EA471" s="391"/>
      <c r="EB471" s="401">
        <f t="shared" si="73"/>
        <v>0</v>
      </c>
      <c r="EC471" s="402"/>
      <c r="ED471" s="402"/>
      <c r="EE471" s="403"/>
    </row>
    <row r="472" spans="1:135" x14ac:dyDescent="0.3">
      <c r="A472" s="20">
        <f t="shared" si="74"/>
        <v>70920</v>
      </c>
      <c r="B472" s="21"/>
      <c r="C472" s="21"/>
      <c r="D472" s="21"/>
      <c r="E472" s="458"/>
      <c r="F472" s="223"/>
      <c r="G472" s="183"/>
      <c r="H472" s="183"/>
      <c r="I472" s="183"/>
      <c r="J472" s="183"/>
      <c r="K472" s="183"/>
      <c r="L472" s="183"/>
      <c r="M472" s="183"/>
      <c r="N472" s="183"/>
      <c r="O472" s="224"/>
      <c r="P472" s="167">
        <f>+IF(DL472=0,0,IF(5*DL472/DL469&lt;2,2,5*DL472/DL451))</f>
        <v>0</v>
      </c>
      <c r="Q472" s="223"/>
      <c r="R472" s="225"/>
      <c r="S472" s="225"/>
      <c r="T472" s="168"/>
      <c r="U472" s="168"/>
      <c r="V472" s="168"/>
      <c r="W472" s="166"/>
      <c r="X472" s="183">
        <f>IF(CL451=0,0,5-CL472*0.3)</f>
        <v>0</v>
      </c>
      <c r="Y472" s="169">
        <f>+IF(CP451="M",CU472,0)</f>
        <v>0</v>
      </c>
      <c r="Z472" s="170"/>
      <c r="AB472" s="223"/>
      <c r="AC472" s="183"/>
      <c r="AD472" s="183"/>
      <c r="AE472" s="183"/>
      <c r="AF472" s="183"/>
      <c r="AG472" s="183"/>
      <c r="AH472" s="183"/>
      <c r="AI472" s="183"/>
      <c r="AJ472" s="183"/>
      <c r="AK472" s="226"/>
      <c r="AL472" s="227"/>
      <c r="AM472" s="223">
        <f>+SUM(AX472:BC472)/BC450</f>
        <v>0</v>
      </c>
      <c r="AN472" s="225"/>
      <c r="AO472" s="225"/>
      <c r="AP472" s="168"/>
      <c r="AQ472" s="168"/>
      <c r="AR472" s="168"/>
      <c r="AS472" s="166"/>
      <c r="AT472" s="183">
        <f>IF(CM451=0,0,5-CM472*0.3)</f>
        <v>0</v>
      </c>
      <c r="AU472" s="169">
        <f>+IF(CQ451="G",CU472,0)</f>
        <v>0</v>
      </c>
      <c r="AV472" s="173"/>
      <c r="AX472" s="228"/>
      <c r="AY472" s="229"/>
      <c r="AZ472" s="229"/>
      <c r="BA472" s="229"/>
      <c r="BB472" s="229"/>
      <c r="BC472" s="230"/>
      <c r="BE472" s="231"/>
      <c r="BF472" s="183"/>
      <c r="BG472" s="183"/>
      <c r="BH472" s="183"/>
      <c r="BI472" s="183"/>
      <c r="BJ472" s="183"/>
      <c r="BK472" s="183"/>
      <c r="BL472" s="183"/>
      <c r="BM472" s="183"/>
      <c r="BN472" s="226"/>
      <c r="BO472" s="227"/>
      <c r="BP472" s="223"/>
      <c r="BQ472" s="225"/>
      <c r="BR472" s="225"/>
      <c r="BS472" s="168"/>
      <c r="BT472" s="168"/>
      <c r="BU472" s="168"/>
      <c r="BV472" s="166"/>
      <c r="BW472" s="183">
        <f>IF(CV451=0,0,5-CV472*0.3)</f>
        <v>0</v>
      </c>
      <c r="BX472" s="169">
        <f>+IF(AY451="G",BC472,0)</f>
        <v>0</v>
      </c>
      <c r="BY472" s="184"/>
      <c r="CA472" s="185">
        <f>+SUM(F472:O472)*F451/P450+P472*P451+Q451*SUM(Q472:W472)/W450+X451*X472+Y451*Y472+Z451*Z472</f>
        <v>0</v>
      </c>
      <c r="CB472" s="232">
        <f t="shared" si="64"/>
        <v>0</v>
      </c>
      <c r="CC472" s="187"/>
      <c r="CD472" s="188">
        <f>+SUM(AB472:AL472)*AB451/AL$2+SUM(AM472:AS472)*AM451/AS$2+AT472*AT451+AU472*AU451+AV472*AV451</f>
        <v>0</v>
      </c>
      <c r="CE472" s="233">
        <f t="shared" si="65"/>
        <v>0</v>
      </c>
      <c r="CF472" s="190"/>
      <c r="CG472" s="191">
        <f>+SUM(BE472:BO472)*BE451/BO$2+SUM(BP472:BV472)*BP451/BV$2+BW472*BW451+BX472*BX451+BY472*BY451</f>
        <v>0</v>
      </c>
      <c r="CH472" s="234">
        <f t="shared" si="66"/>
        <v>0</v>
      </c>
      <c r="CI472" s="190"/>
      <c r="CJ472" s="433">
        <f>+CA472*CA452+CD472*CD452+CG472*CG452</f>
        <v>0</v>
      </c>
      <c r="CL472" s="236"/>
      <c r="CM472" s="237"/>
      <c r="CN472" s="238"/>
      <c r="CP472" s="239"/>
      <c r="CQ472" s="240"/>
      <c r="CR472" s="240"/>
      <c r="CS472" s="240"/>
      <c r="CT472" s="241"/>
      <c r="CU472" s="242">
        <f t="shared" si="75"/>
        <v>0</v>
      </c>
      <c r="CW472" s="243"/>
      <c r="CX472" s="244">
        <f>+IF(DM472=0,0,IF(5*DM472/DM451&lt;2,2,5*DM472/DM451))</f>
        <v>0</v>
      </c>
      <c r="CY472" s="202">
        <f t="shared" si="68"/>
        <v>0</v>
      </c>
      <c r="CZ472" s="245">
        <f>+CW451*CW472+CX451*CX472+CY451*CY472</f>
        <v>0</v>
      </c>
      <c r="DA472" s="204"/>
      <c r="DB472" s="243"/>
      <c r="DC472" s="244">
        <f>+IF(DN472=0,0,IF(5*DN472/DN451&lt;2,2,5*DN472/DN451))</f>
        <v>0</v>
      </c>
      <c r="DD472" s="202">
        <f t="shared" si="69"/>
        <v>0</v>
      </c>
      <c r="DE472" s="246">
        <f>+DB451*DB472+DC451*DC472+DD451*DD472</f>
        <v>0</v>
      </c>
      <c r="DF472" s="190"/>
      <c r="DG472" s="243"/>
      <c r="DH472" s="202">
        <f t="shared" si="67"/>
        <v>0</v>
      </c>
      <c r="DI472" s="202">
        <f t="shared" si="70"/>
        <v>0</v>
      </c>
      <c r="DJ472" s="246">
        <f>+DG451*DG472+DH451*DH472+DI451*DI472</f>
        <v>0</v>
      </c>
      <c r="DK472" s="209"/>
      <c r="DL472" s="247"/>
      <c r="DM472" s="248"/>
      <c r="DN472" s="248"/>
      <c r="DO472" s="249"/>
      <c r="DR472" s="250">
        <f t="shared" si="71"/>
        <v>0</v>
      </c>
      <c r="DS472" s="397"/>
      <c r="DT472" s="397"/>
      <c r="DU472" s="398"/>
      <c r="DV472" s="391"/>
      <c r="DW472" s="253">
        <f t="shared" si="72"/>
        <v>0</v>
      </c>
      <c r="DX472" s="399"/>
      <c r="DY472" s="399"/>
      <c r="DZ472" s="400"/>
      <c r="EA472" s="391"/>
      <c r="EB472" s="401">
        <f t="shared" si="73"/>
        <v>0</v>
      </c>
      <c r="EC472" s="402"/>
      <c r="ED472" s="402"/>
      <c r="EE472" s="403"/>
    </row>
    <row r="473" spans="1:135" x14ac:dyDescent="0.3">
      <c r="A473" s="20">
        <f t="shared" si="74"/>
        <v>70921</v>
      </c>
      <c r="B473" s="21"/>
      <c r="C473" s="21"/>
      <c r="D473" s="21"/>
      <c r="E473" s="458"/>
      <c r="F473" s="223"/>
      <c r="G473" s="183"/>
      <c r="H473" s="183"/>
      <c r="I473" s="183"/>
      <c r="J473" s="183"/>
      <c r="K473" s="183"/>
      <c r="L473" s="183"/>
      <c r="M473" s="183"/>
      <c r="N473" s="183"/>
      <c r="O473" s="224"/>
      <c r="P473" s="167">
        <f>+IF(DL473=0,0,IF(5*DL473/DL470&lt;2,2,5*DL473/DL451))</f>
        <v>0</v>
      </c>
      <c r="Q473" s="223"/>
      <c r="R473" s="225"/>
      <c r="S473" s="225"/>
      <c r="T473" s="168"/>
      <c r="U473" s="168"/>
      <c r="V473" s="168"/>
      <c r="W473" s="166"/>
      <c r="X473" s="183">
        <f>IF(CL451=0,0,5-CL473*0.3)</f>
        <v>0</v>
      </c>
      <c r="Y473" s="169">
        <f>+IF(CP451="M",CU473,0)</f>
        <v>0</v>
      </c>
      <c r="Z473" s="170"/>
      <c r="AB473" s="223"/>
      <c r="AC473" s="183"/>
      <c r="AD473" s="183"/>
      <c r="AE473" s="183"/>
      <c r="AF473" s="183"/>
      <c r="AG473" s="183"/>
      <c r="AH473" s="183"/>
      <c r="AI473" s="183"/>
      <c r="AJ473" s="183"/>
      <c r="AK473" s="226"/>
      <c r="AL473" s="227"/>
      <c r="AM473" s="223">
        <f>+SUM(AX473:BC473)/BC450</f>
        <v>0</v>
      </c>
      <c r="AN473" s="225"/>
      <c r="AO473" s="225"/>
      <c r="AP473" s="168"/>
      <c r="AQ473" s="168"/>
      <c r="AR473" s="168"/>
      <c r="AS473" s="166"/>
      <c r="AT473" s="183">
        <f>IF(CM451=0,0,5-CM473*0.3)</f>
        <v>0</v>
      </c>
      <c r="AU473" s="169">
        <f>+IF(CQ451="G",CU473,0)</f>
        <v>0</v>
      </c>
      <c r="AV473" s="173"/>
      <c r="AX473" s="228"/>
      <c r="AY473" s="229"/>
      <c r="AZ473" s="229"/>
      <c r="BA473" s="229"/>
      <c r="BB473" s="229"/>
      <c r="BC473" s="230"/>
      <c r="BE473" s="231"/>
      <c r="BF473" s="183"/>
      <c r="BG473" s="183"/>
      <c r="BH473" s="183"/>
      <c r="BI473" s="183"/>
      <c r="BJ473" s="183"/>
      <c r="BK473" s="183"/>
      <c r="BL473" s="183"/>
      <c r="BM473" s="183"/>
      <c r="BN473" s="226"/>
      <c r="BO473" s="227"/>
      <c r="BP473" s="223"/>
      <c r="BQ473" s="225"/>
      <c r="BR473" s="225"/>
      <c r="BS473" s="168"/>
      <c r="BT473" s="168"/>
      <c r="BU473" s="168"/>
      <c r="BV473" s="166"/>
      <c r="BW473" s="183">
        <f>IF(CV451=0,0,5-CV473*0.3)</f>
        <v>0</v>
      </c>
      <c r="BX473" s="169">
        <f>+IF(AY451="G",BC473,0)</f>
        <v>0</v>
      </c>
      <c r="BY473" s="184"/>
      <c r="CA473" s="185">
        <f>+SUM(F473:O473)*F451/P450+P473*P451+Q451*SUM(Q473:W473)/W450+X451*X473+Y451*Y473+Z451*Z473</f>
        <v>0</v>
      </c>
      <c r="CB473" s="232">
        <f t="shared" si="64"/>
        <v>0</v>
      </c>
      <c r="CC473" s="187"/>
      <c r="CD473" s="188">
        <f>+SUM(AB473:AL473)*AB451/AL$2+SUM(AM473:AS473)*AM451/AS$2+AT473*AT451+AU473*AU451+AV473*AV451</f>
        <v>0</v>
      </c>
      <c r="CE473" s="233">
        <f t="shared" si="65"/>
        <v>0</v>
      </c>
      <c r="CF473" s="190"/>
      <c r="CG473" s="191">
        <f>+SUM(BE473:BO473)*BE451/BO$2+SUM(BP473:BV473)*BP451/BV$2+BW473*BW451+BX473*BX451+BY473*BY451</f>
        <v>0</v>
      </c>
      <c r="CH473" s="234">
        <f t="shared" si="66"/>
        <v>0</v>
      </c>
      <c r="CI473" s="190"/>
      <c r="CJ473" s="433">
        <f>+CA473*CA452+CD473*CD452+CG473*CG452</f>
        <v>0</v>
      </c>
      <c r="CL473" s="236"/>
      <c r="CM473" s="237"/>
      <c r="CN473" s="238"/>
      <c r="CP473" s="434"/>
      <c r="CQ473" s="435"/>
      <c r="CR473" s="435"/>
      <c r="CS473" s="435"/>
      <c r="CT473" s="436"/>
      <c r="CU473" s="242">
        <f t="shared" si="75"/>
        <v>0</v>
      </c>
      <c r="CW473" s="243"/>
      <c r="CX473" s="244">
        <f>+IF(DM473=0,0,IF(5*DM473/DM451&lt;2,2,5*DM473/DM451))</f>
        <v>0</v>
      </c>
      <c r="CY473" s="202">
        <f t="shared" si="68"/>
        <v>0</v>
      </c>
      <c r="CZ473" s="245">
        <f>+CW451*CW473+CX451*CX473+CY451*CY473</f>
        <v>0</v>
      </c>
      <c r="DA473" s="204"/>
      <c r="DB473" s="243"/>
      <c r="DC473" s="244">
        <f>+IF(DN473=0,0,IF(5*DN473/DN451&lt;2,2,5*DN473/DN451))</f>
        <v>0</v>
      </c>
      <c r="DD473" s="202">
        <f t="shared" si="69"/>
        <v>0</v>
      </c>
      <c r="DE473" s="246">
        <f>+DB451*DB473+DC451*DC473+DD451*DD473</f>
        <v>0</v>
      </c>
      <c r="DF473" s="190"/>
      <c r="DG473" s="243"/>
      <c r="DH473" s="202">
        <f t="shared" si="67"/>
        <v>0</v>
      </c>
      <c r="DI473" s="202">
        <f t="shared" si="70"/>
        <v>0</v>
      </c>
      <c r="DJ473" s="246">
        <f>+DG451*DG473+DH451*DH473+DI451*DI473</f>
        <v>0</v>
      </c>
      <c r="DK473" s="209"/>
      <c r="DL473" s="247"/>
      <c r="DM473" s="248"/>
      <c r="DN473" s="248"/>
      <c r="DO473" s="249"/>
      <c r="DR473" s="250">
        <f t="shared" si="71"/>
        <v>0</v>
      </c>
      <c r="DS473" s="397"/>
      <c r="DT473" s="397"/>
      <c r="DU473" s="398"/>
      <c r="DV473" s="391"/>
      <c r="DW473" s="253">
        <f t="shared" si="72"/>
        <v>0</v>
      </c>
      <c r="DX473" s="399"/>
      <c r="DY473" s="399"/>
      <c r="DZ473" s="400"/>
      <c r="EA473" s="391"/>
      <c r="EB473" s="401">
        <f t="shared" si="73"/>
        <v>0</v>
      </c>
      <c r="EC473" s="402"/>
      <c r="ED473" s="402"/>
      <c r="EE473" s="403"/>
    </row>
    <row r="474" spans="1:135" x14ac:dyDescent="0.3">
      <c r="A474" s="20">
        <f t="shared" si="74"/>
        <v>70922</v>
      </c>
      <c r="B474" s="21"/>
      <c r="C474" s="21"/>
      <c r="D474" s="21"/>
      <c r="E474" s="458"/>
      <c r="F474" s="223"/>
      <c r="G474" s="183"/>
      <c r="H474" s="183"/>
      <c r="I474" s="183"/>
      <c r="J474" s="183"/>
      <c r="K474" s="183"/>
      <c r="L474" s="183"/>
      <c r="M474" s="183"/>
      <c r="N474" s="183"/>
      <c r="O474" s="224"/>
      <c r="P474" s="167">
        <f>+IF(DL474=0,0,IF(5*DL474/DL471&lt;2,2,5*DL474/DL451))</f>
        <v>0</v>
      </c>
      <c r="Q474" s="223"/>
      <c r="R474" s="225"/>
      <c r="S474" s="225"/>
      <c r="T474" s="168"/>
      <c r="U474" s="168"/>
      <c r="V474" s="168"/>
      <c r="W474" s="166"/>
      <c r="X474" s="183">
        <f>IF(CL451=0,0,5-CL474*0.3)</f>
        <v>0</v>
      </c>
      <c r="Y474" s="169">
        <f>+IF(CP451="M",CU474,0)</f>
        <v>0</v>
      </c>
      <c r="Z474" s="170"/>
      <c r="AB474" s="223"/>
      <c r="AC474" s="183"/>
      <c r="AD474" s="183"/>
      <c r="AE474" s="183"/>
      <c r="AF474" s="183"/>
      <c r="AG474" s="183"/>
      <c r="AH474" s="183"/>
      <c r="AI474" s="183"/>
      <c r="AJ474" s="183"/>
      <c r="AK474" s="226"/>
      <c r="AL474" s="227"/>
      <c r="AM474" s="223">
        <f>+SUM(AX474:BC474)/BC450</f>
        <v>0</v>
      </c>
      <c r="AN474" s="225"/>
      <c r="AO474" s="225"/>
      <c r="AP474" s="168"/>
      <c r="AQ474" s="168"/>
      <c r="AR474" s="168"/>
      <c r="AS474" s="166"/>
      <c r="AT474" s="183">
        <f>IF(CM451=0,0,5-CM474*0.3)</f>
        <v>0</v>
      </c>
      <c r="AU474" s="169">
        <f>+IF(CQ451="G",CU474,0)</f>
        <v>0</v>
      </c>
      <c r="AV474" s="173"/>
      <c r="AX474" s="228"/>
      <c r="AY474" s="229"/>
      <c r="AZ474" s="229"/>
      <c r="BA474" s="229"/>
      <c r="BB474" s="229"/>
      <c r="BC474" s="230"/>
      <c r="BE474" s="231"/>
      <c r="BF474" s="183"/>
      <c r="BG474" s="183"/>
      <c r="BH474" s="183"/>
      <c r="BI474" s="183"/>
      <c r="BJ474" s="183"/>
      <c r="BK474" s="183"/>
      <c r="BL474" s="183"/>
      <c r="BM474" s="183"/>
      <c r="BN474" s="226"/>
      <c r="BO474" s="227"/>
      <c r="BP474" s="223"/>
      <c r="BQ474" s="225"/>
      <c r="BR474" s="225"/>
      <c r="BS474" s="168"/>
      <c r="BT474" s="168"/>
      <c r="BU474" s="168"/>
      <c r="BV474" s="166"/>
      <c r="BW474" s="183">
        <f>IF(CV451=0,0,5-CV474*0.3)</f>
        <v>0</v>
      </c>
      <c r="BX474" s="169">
        <f>+IF(AY451="G",BC474,0)</f>
        <v>0</v>
      </c>
      <c r="BY474" s="184"/>
      <c r="CA474" s="185">
        <f>+SUM(F474:O474)*F451/P450+P474*P451+Q451*SUM(Q474:W474)/W450+X451*X474+Y451*Y474+Z451*Z474</f>
        <v>0</v>
      </c>
      <c r="CB474" s="232">
        <f t="shared" si="64"/>
        <v>0</v>
      </c>
      <c r="CC474" s="187"/>
      <c r="CD474" s="188">
        <f>+SUM(AB474:AL474)*AB451/AL$2+SUM(AM474:AS474)*AM451/AS$2+AT474*AT451+AU474*AU451+AV474*AV451</f>
        <v>0</v>
      </c>
      <c r="CE474" s="233">
        <f t="shared" si="65"/>
        <v>0</v>
      </c>
      <c r="CF474" s="190"/>
      <c r="CG474" s="191">
        <f>+SUM(BE474:BO474)*BE451/BO$2+SUM(BP474:BV474)*BP451/BV$2+BW474*BW451+BX474*BX451+BY474*BY451</f>
        <v>0</v>
      </c>
      <c r="CH474" s="234">
        <f t="shared" si="66"/>
        <v>0</v>
      </c>
      <c r="CI474" s="190"/>
      <c r="CJ474" s="433">
        <f>+CA474*CA452+CD474*CD452+CG474*CG452</f>
        <v>0</v>
      </c>
      <c r="CL474" s="236"/>
      <c r="CM474" s="237"/>
      <c r="CN474" s="238"/>
      <c r="CP474" s="239"/>
      <c r="CQ474" s="240"/>
      <c r="CR474" s="240"/>
      <c r="CS474" s="240"/>
      <c r="CT474" s="241"/>
      <c r="CU474" s="242">
        <f t="shared" si="75"/>
        <v>0</v>
      </c>
      <c r="CW474" s="243"/>
      <c r="CX474" s="244">
        <f>+IF(DM474=0,0,IF(5*DM474/DM451&lt;2,2,5*DM474/DM451))</f>
        <v>0</v>
      </c>
      <c r="CY474" s="202">
        <f t="shared" si="68"/>
        <v>0</v>
      </c>
      <c r="CZ474" s="245">
        <f>+CW451*CW474+CX451*CX474+CY451*CY474</f>
        <v>0</v>
      </c>
      <c r="DA474" s="204"/>
      <c r="DB474" s="243"/>
      <c r="DC474" s="244">
        <f>+IF(DN474=0,0,IF(5*DN474/DN451&lt;2,2,5*DN474/DN451))</f>
        <v>0</v>
      </c>
      <c r="DD474" s="202">
        <f t="shared" si="69"/>
        <v>0</v>
      </c>
      <c r="DE474" s="246">
        <f>+DB451*DB474+DC451*DC474+DD451*DD474</f>
        <v>0</v>
      </c>
      <c r="DF474" s="190"/>
      <c r="DG474" s="243"/>
      <c r="DH474" s="202">
        <f t="shared" si="67"/>
        <v>0</v>
      </c>
      <c r="DI474" s="202">
        <f t="shared" si="70"/>
        <v>0</v>
      </c>
      <c r="DJ474" s="246">
        <f>+DG451*DG474+DH451*DH474+DI451*DI474</f>
        <v>0</v>
      </c>
      <c r="DK474" s="209"/>
      <c r="DL474" s="247"/>
      <c r="DM474" s="248"/>
      <c r="DN474" s="248"/>
      <c r="DO474" s="249"/>
      <c r="DR474" s="250">
        <f t="shared" si="71"/>
        <v>0</v>
      </c>
      <c r="DS474" s="397"/>
      <c r="DT474" s="397"/>
      <c r="DU474" s="398"/>
      <c r="DV474" s="391"/>
      <c r="DW474" s="253">
        <f t="shared" si="72"/>
        <v>0</v>
      </c>
      <c r="DX474" s="399"/>
      <c r="DY474" s="399"/>
      <c r="DZ474" s="400"/>
      <c r="EA474" s="391"/>
      <c r="EB474" s="401">
        <f t="shared" si="73"/>
        <v>0</v>
      </c>
      <c r="EC474" s="402"/>
      <c r="ED474" s="402"/>
      <c r="EE474" s="403"/>
    </row>
    <row r="475" spans="1:135" x14ac:dyDescent="0.3">
      <c r="A475" s="20">
        <f t="shared" si="74"/>
        <v>70923</v>
      </c>
      <c r="B475" s="21"/>
      <c r="C475" s="21"/>
      <c r="D475" s="21"/>
      <c r="E475" s="458"/>
      <c r="F475" s="223"/>
      <c r="G475" s="183"/>
      <c r="H475" s="183"/>
      <c r="I475" s="183"/>
      <c r="J475" s="183"/>
      <c r="K475" s="183"/>
      <c r="L475" s="183"/>
      <c r="M475" s="183"/>
      <c r="N475" s="183"/>
      <c r="O475" s="224"/>
      <c r="P475" s="167">
        <f>+IF(DL475=0,0,IF(5*DL475/DL472&lt;2,2,5*DL475/DL451))</f>
        <v>0</v>
      </c>
      <c r="Q475" s="223"/>
      <c r="R475" s="225"/>
      <c r="S475" s="225"/>
      <c r="T475" s="168"/>
      <c r="U475" s="168"/>
      <c r="V475" s="168"/>
      <c r="W475" s="166"/>
      <c r="X475" s="183">
        <f>IF(CL451=0,0,5-CL475*0.3)</f>
        <v>0</v>
      </c>
      <c r="Y475" s="169">
        <f>+IF(CP451="M",CU475,0)</f>
        <v>0</v>
      </c>
      <c r="Z475" s="170"/>
      <c r="AB475" s="223"/>
      <c r="AC475" s="183"/>
      <c r="AD475" s="183"/>
      <c r="AE475" s="183"/>
      <c r="AF475" s="183"/>
      <c r="AG475" s="183"/>
      <c r="AH475" s="183"/>
      <c r="AI475" s="183"/>
      <c r="AJ475" s="183"/>
      <c r="AK475" s="226"/>
      <c r="AL475" s="227"/>
      <c r="AM475" s="223">
        <f>+SUM(AX475:BC475)/BC450</f>
        <v>0</v>
      </c>
      <c r="AN475" s="225"/>
      <c r="AO475" s="225"/>
      <c r="AP475" s="168"/>
      <c r="AQ475" s="168"/>
      <c r="AR475" s="168"/>
      <c r="AS475" s="166"/>
      <c r="AT475" s="183">
        <f>IF(CM451=0,0,5-CM475*0.3)</f>
        <v>0</v>
      </c>
      <c r="AU475" s="169">
        <f>+IF(CQ451="G",CU475,0)</f>
        <v>0</v>
      </c>
      <c r="AV475" s="173"/>
      <c r="AX475" s="228"/>
      <c r="AY475" s="229"/>
      <c r="AZ475" s="229"/>
      <c r="BA475" s="229"/>
      <c r="BB475" s="229"/>
      <c r="BC475" s="230"/>
      <c r="BE475" s="231"/>
      <c r="BF475" s="183"/>
      <c r="BG475" s="183"/>
      <c r="BH475" s="183"/>
      <c r="BI475" s="183"/>
      <c r="BJ475" s="183"/>
      <c r="BK475" s="183"/>
      <c r="BL475" s="183"/>
      <c r="BM475" s="183"/>
      <c r="BN475" s="226"/>
      <c r="BO475" s="227"/>
      <c r="BP475" s="223"/>
      <c r="BQ475" s="225"/>
      <c r="BR475" s="225"/>
      <c r="BS475" s="168"/>
      <c r="BT475" s="168"/>
      <c r="BU475" s="168"/>
      <c r="BV475" s="166"/>
      <c r="BW475" s="183">
        <f>IF(CV451=0,0,5-CV475*0.3)</f>
        <v>0</v>
      </c>
      <c r="BX475" s="169">
        <f>+IF(AY451="G",BC475,0)</f>
        <v>0</v>
      </c>
      <c r="BY475" s="184"/>
      <c r="CA475" s="185">
        <f>+SUM(F475:O475)*F451/P450+P475*P451+Q451*SUM(Q475:W475)/W450+X451*X475+Y451*Y475+Z451*Z475</f>
        <v>0</v>
      </c>
      <c r="CB475" s="232">
        <f t="shared" si="64"/>
        <v>0</v>
      </c>
      <c r="CC475" s="187"/>
      <c r="CD475" s="188">
        <f>+SUM(AB475:AL475)*AB451/AL$2+SUM(AM475:AS475)*AM451/AS$2+AT475*AT451+AU475*AU451+AV475*AV451</f>
        <v>0</v>
      </c>
      <c r="CE475" s="233">
        <f t="shared" si="65"/>
        <v>0</v>
      </c>
      <c r="CF475" s="190"/>
      <c r="CG475" s="191">
        <f>+SUM(BE475:BO475)*BE451/BO$2+SUM(BP475:BV475)*BP451/BV$2+BW475*BW451+BX475*BX451+BY475*BY451</f>
        <v>0</v>
      </c>
      <c r="CH475" s="234">
        <f t="shared" si="66"/>
        <v>0</v>
      </c>
      <c r="CI475" s="190"/>
      <c r="CJ475" s="433">
        <f>+CA475*CA452+CD475*CD452+CG475*CG452</f>
        <v>0</v>
      </c>
      <c r="CL475" s="236"/>
      <c r="CM475" s="237"/>
      <c r="CN475" s="238"/>
      <c r="CP475" s="434"/>
      <c r="CQ475" s="435"/>
      <c r="CR475" s="435"/>
      <c r="CS475" s="435"/>
      <c r="CT475" s="436"/>
      <c r="CU475" s="242">
        <f t="shared" si="75"/>
        <v>0</v>
      </c>
      <c r="CW475" s="243"/>
      <c r="CX475" s="244">
        <f>+IF(DM475=0,0,IF(5*DM475/DM451&lt;2,2,5*DM475/DM451))</f>
        <v>0</v>
      </c>
      <c r="CY475" s="202">
        <f t="shared" si="68"/>
        <v>0</v>
      </c>
      <c r="CZ475" s="245">
        <f>+CW451*CW475+CX451*CX475+CY451*CY475</f>
        <v>0</v>
      </c>
      <c r="DA475" s="204"/>
      <c r="DB475" s="243"/>
      <c r="DC475" s="244">
        <f>+IF(DN475=0,0,IF(5*DN475/DN451&lt;2,2,5*DN475/DN451))</f>
        <v>0</v>
      </c>
      <c r="DD475" s="202">
        <f t="shared" si="69"/>
        <v>0</v>
      </c>
      <c r="DE475" s="246">
        <f>+DB451*DB475+DC451*DC475+DD451*DD475</f>
        <v>0</v>
      </c>
      <c r="DF475" s="190"/>
      <c r="DG475" s="243"/>
      <c r="DH475" s="202">
        <f t="shared" si="67"/>
        <v>0</v>
      </c>
      <c r="DI475" s="202">
        <f t="shared" si="70"/>
        <v>0</v>
      </c>
      <c r="DJ475" s="246">
        <f>+DG451*DG475+DH451*DH475+DI451*DI475</f>
        <v>0</v>
      </c>
      <c r="DK475" s="209"/>
      <c r="DL475" s="247"/>
      <c r="DM475" s="248"/>
      <c r="DN475" s="248"/>
      <c r="DO475" s="249"/>
      <c r="DR475" s="250">
        <f t="shared" si="71"/>
        <v>0</v>
      </c>
      <c r="DS475" s="397"/>
      <c r="DT475" s="397"/>
      <c r="DU475" s="398"/>
      <c r="DV475" s="391"/>
      <c r="DW475" s="253">
        <f t="shared" si="72"/>
        <v>0</v>
      </c>
      <c r="DX475" s="399"/>
      <c r="DY475" s="399"/>
      <c r="DZ475" s="400"/>
      <c r="EA475" s="391"/>
      <c r="EB475" s="401">
        <f t="shared" si="73"/>
        <v>0</v>
      </c>
      <c r="EC475" s="402"/>
      <c r="ED475" s="402"/>
      <c r="EE475" s="403"/>
    </row>
    <row r="476" spans="1:135" x14ac:dyDescent="0.3">
      <c r="A476" s="20">
        <f t="shared" si="74"/>
        <v>70924</v>
      </c>
      <c r="B476" s="21"/>
      <c r="C476" s="21"/>
      <c r="D476" s="21"/>
      <c r="E476" s="458"/>
      <c r="F476" s="223"/>
      <c r="G476" s="183"/>
      <c r="H476" s="183"/>
      <c r="I476" s="183"/>
      <c r="J476" s="183"/>
      <c r="K476" s="183"/>
      <c r="L476" s="183"/>
      <c r="M476" s="183"/>
      <c r="N476" s="183"/>
      <c r="O476" s="224"/>
      <c r="P476" s="167">
        <f>+IF(DL476=0,0,IF(5*DL476/DL473&lt;2,2,5*DL476/DL451))</f>
        <v>0</v>
      </c>
      <c r="Q476" s="223"/>
      <c r="R476" s="225"/>
      <c r="S476" s="225"/>
      <c r="T476" s="168"/>
      <c r="U476" s="168"/>
      <c r="V476" s="168"/>
      <c r="W476" s="166"/>
      <c r="X476" s="183">
        <f>IF(CL451=0,0,5-CL476*0.3)</f>
        <v>0</v>
      </c>
      <c r="Y476" s="169">
        <f>+IF(CP451="M",CU476,0)</f>
        <v>0</v>
      </c>
      <c r="Z476" s="170"/>
      <c r="AB476" s="223"/>
      <c r="AC476" s="183"/>
      <c r="AD476" s="183"/>
      <c r="AE476" s="183"/>
      <c r="AF476" s="183"/>
      <c r="AG476" s="183"/>
      <c r="AH476" s="183"/>
      <c r="AI476" s="183"/>
      <c r="AJ476" s="183"/>
      <c r="AK476" s="226"/>
      <c r="AL476" s="227"/>
      <c r="AM476" s="223">
        <f>+SUM(AX476:BC476)/BC450</f>
        <v>0</v>
      </c>
      <c r="AN476" s="225"/>
      <c r="AO476" s="225"/>
      <c r="AP476" s="168"/>
      <c r="AQ476" s="168"/>
      <c r="AR476" s="168"/>
      <c r="AS476" s="166"/>
      <c r="AT476" s="183">
        <f>IF(CM451=0,0,5-CM476*0.3)</f>
        <v>0</v>
      </c>
      <c r="AU476" s="169">
        <f>+IF(CQ451="G",CU476,0)</f>
        <v>0</v>
      </c>
      <c r="AV476" s="173"/>
      <c r="AX476" s="228"/>
      <c r="AY476" s="229"/>
      <c r="AZ476" s="229"/>
      <c r="BA476" s="229"/>
      <c r="BB476" s="229"/>
      <c r="BC476" s="230"/>
      <c r="BE476" s="231"/>
      <c r="BF476" s="183"/>
      <c r="BG476" s="183"/>
      <c r="BH476" s="183"/>
      <c r="BI476" s="183"/>
      <c r="BJ476" s="183"/>
      <c r="BK476" s="183"/>
      <c r="BL476" s="183"/>
      <c r="BM476" s="183"/>
      <c r="BN476" s="226"/>
      <c r="BO476" s="227"/>
      <c r="BP476" s="223"/>
      <c r="BQ476" s="225"/>
      <c r="BR476" s="225"/>
      <c r="BS476" s="168"/>
      <c r="BT476" s="168"/>
      <c r="BU476" s="168"/>
      <c r="BV476" s="166"/>
      <c r="BW476" s="183">
        <f>IF(CV451=0,0,5-CV476*0.3)</f>
        <v>0</v>
      </c>
      <c r="BX476" s="169">
        <f>+IF(AY451="G",BC476,0)</f>
        <v>0</v>
      </c>
      <c r="BY476" s="184"/>
      <c r="CA476" s="185">
        <f>+SUM(F476:O476)*F451/P450+P476*P451+Q451*SUM(Q476:W476)/W450+X451*X476+Y451*Y476+Z451*Z476</f>
        <v>0</v>
      </c>
      <c r="CB476" s="232">
        <f t="shared" si="64"/>
        <v>0</v>
      </c>
      <c r="CC476" s="187"/>
      <c r="CD476" s="188">
        <f>+SUM(AB476:AL476)*AB451/AL$2+SUM(AM476:AS476)*AM451/AS$2+AT476*AT451+AU476*AU451+AV476*AV451</f>
        <v>0</v>
      </c>
      <c r="CE476" s="233">
        <f t="shared" si="65"/>
        <v>0</v>
      </c>
      <c r="CF476" s="190"/>
      <c r="CG476" s="191">
        <f>+SUM(BE476:BO476)*BE451/BO$2+SUM(BP476:BV476)*BP451/BV$2+BW476*BW451+BX476*BX451+BY476*BY451</f>
        <v>0</v>
      </c>
      <c r="CH476" s="234">
        <f t="shared" si="66"/>
        <v>0</v>
      </c>
      <c r="CI476" s="190"/>
      <c r="CJ476" s="433">
        <f>+CA476*CA452+CD476*CD452+CG476*CG452</f>
        <v>0</v>
      </c>
      <c r="CL476" s="236"/>
      <c r="CM476" s="237"/>
      <c r="CN476" s="238"/>
      <c r="CP476" s="239"/>
      <c r="CQ476" s="240"/>
      <c r="CR476" s="240"/>
      <c r="CS476" s="240"/>
      <c r="CT476" s="241"/>
      <c r="CU476" s="242">
        <f t="shared" si="75"/>
        <v>0</v>
      </c>
      <c r="CW476" s="243"/>
      <c r="CX476" s="244">
        <f>+IF(DM476=0,0,IF(5*DM476/DM451&lt;2,2,5*DM476/DM451))</f>
        <v>0</v>
      </c>
      <c r="CY476" s="202">
        <f t="shared" si="68"/>
        <v>0</v>
      </c>
      <c r="CZ476" s="245">
        <f>+CW451*CW476+CX451*CX476+CY451*CY476</f>
        <v>0</v>
      </c>
      <c r="DA476" s="204"/>
      <c r="DB476" s="243"/>
      <c r="DC476" s="244">
        <f>+IF(DN476=0,0,IF(5*DN476/DN451&lt;2,2,5*DN476/DN451))</f>
        <v>0</v>
      </c>
      <c r="DD476" s="202">
        <f t="shared" si="69"/>
        <v>0</v>
      </c>
      <c r="DE476" s="246">
        <f>+DB451*DB476+DC451*DC476+DD451*DD476</f>
        <v>0</v>
      </c>
      <c r="DF476" s="190"/>
      <c r="DG476" s="243"/>
      <c r="DH476" s="202">
        <f t="shared" si="67"/>
        <v>0</v>
      </c>
      <c r="DI476" s="202">
        <f t="shared" si="70"/>
        <v>0</v>
      </c>
      <c r="DJ476" s="246">
        <f>+DG451*DG476+DH451*DH476+DI451*DI476</f>
        <v>0</v>
      </c>
      <c r="DK476" s="209"/>
      <c r="DL476" s="247"/>
      <c r="DM476" s="248"/>
      <c r="DN476" s="248"/>
      <c r="DO476" s="249"/>
      <c r="DR476" s="250">
        <f t="shared" si="71"/>
        <v>0</v>
      </c>
      <c r="DS476" s="397"/>
      <c r="DT476" s="397"/>
      <c r="DU476" s="398"/>
      <c r="DV476" s="391"/>
      <c r="DW476" s="253">
        <f t="shared" si="72"/>
        <v>0</v>
      </c>
      <c r="DX476" s="399"/>
      <c r="DY476" s="399"/>
      <c r="DZ476" s="400"/>
      <c r="EA476" s="391"/>
      <c r="EB476" s="401">
        <f t="shared" si="73"/>
        <v>0</v>
      </c>
      <c r="EC476" s="402"/>
      <c r="ED476" s="402"/>
      <c r="EE476" s="403"/>
    </row>
    <row r="477" spans="1:135" x14ac:dyDescent="0.3">
      <c r="A477" s="20">
        <f t="shared" si="74"/>
        <v>70925</v>
      </c>
      <c r="B477" s="21"/>
      <c r="C477" s="21"/>
      <c r="D477" s="21"/>
      <c r="E477" s="458"/>
      <c r="F477" s="223"/>
      <c r="G477" s="183"/>
      <c r="H477" s="183"/>
      <c r="I477" s="183"/>
      <c r="J477" s="183"/>
      <c r="K477" s="183"/>
      <c r="L477" s="183"/>
      <c r="M477" s="183"/>
      <c r="N477" s="183"/>
      <c r="O477" s="224"/>
      <c r="P477" s="167">
        <f>+IF(DL477=0,0,IF(5*DL477/DL474&lt;2,2,5*DL477/DL451))</f>
        <v>0</v>
      </c>
      <c r="Q477" s="223"/>
      <c r="R477" s="225"/>
      <c r="S477" s="225"/>
      <c r="T477" s="168"/>
      <c r="U477" s="168"/>
      <c r="V477" s="168"/>
      <c r="W477" s="166"/>
      <c r="X477" s="183">
        <f>IF(CL451=0,0,5-CL477*0.3)</f>
        <v>0</v>
      </c>
      <c r="Y477" s="169">
        <f>+IF(CP451="M",CU477,0)</f>
        <v>0</v>
      </c>
      <c r="Z477" s="170"/>
      <c r="AB477" s="223"/>
      <c r="AC477" s="183"/>
      <c r="AD477" s="183"/>
      <c r="AE477" s="183"/>
      <c r="AF477" s="183"/>
      <c r="AG477" s="183"/>
      <c r="AH477" s="183"/>
      <c r="AI477" s="183"/>
      <c r="AJ477" s="183"/>
      <c r="AK477" s="226"/>
      <c r="AL477" s="227"/>
      <c r="AM477" s="223">
        <f>+SUM(AX477:BC477)/BC450</f>
        <v>0</v>
      </c>
      <c r="AN477" s="225"/>
      <c r="AO477" s="225"/>
      <c r="AP477" s="168"/>
      <c r="AQ477" s="168"/>
      <c r="AR477" s="168"/>
      <c r="AS477" s="166"/>
      <c r="AT477" s="183">
        <f>IF(CM451=0,0,5-CM477*0.3)</f>
        <v>0</v>
      </c>
      <c r="AU477" s="169">
        <f>+IF(CQ451="G",CU477,0)</f>
        <v>0</v>
      </c>
      <c r="AV477" s="173"/>
      <c r="AX477" s="228"/>
      <c r="AY477" s="229"/>
      <c r="AZ477" s="229"/>
      <c r="BA477" s="229"/>
      <c r="BB477" s="229"/>
      <c r="BC477" s="230"/>
      <c r="BE477" s="231"/>
      <c r="BF477" s="183"/>
      <c r="BG477" s="183"/>
      <c r="BH477" s="183"/>
      <c r="BI477" s="183"/>
      <c r="BJ477" s="183"/>
      <c r="BK477" s="183"/>
      <c r="BL477" s="183"/>
      <c r="BM477" s="183"/>
      <c r="BN477" s="226"/>
      <c r="BO477" s="227"/>
      <c r="BP477" s="223"/>
      <c r="BQ477" s="225"/>
      <c r="BR477" s="225"/>
      <c r="BS477" s="168"/>
      <c r="BT477" s="168"/>
      <c r="BU477" s="168"/>
      <c r="BV477" s="166"/>
      <c r="BW477" s="183">
        <f>IF(CV451=0,0,5-CV477*0.3)</f>
        <v>0</v>
      </c>
      <c r="BX477" s="169">
        <f>+IF(AY451="G",BC477,0)</f>
        <v>0</v>
      </c>
      <c r="BY477" s="184"/>
      <c r="CA477" s="185">
        <f>+SUM(F477:O477)*F451/P450+P477*P451+Q451*SUM(Q477:W477)/W450+X451*X477+Y451*Y477+Z451*Z477</f>
        <v>0</v>
      </c>
      <c r="CB477" s="232">
        <f t="shared" si="64"/>
        <v>0</v>
      </c>
      <c r="CC477" s="187"/>
      <c r="CD477" s="188">
        <f>+SUM(AB477:AL477)*AB451/AL$2+SUM(AM477:AS477)*AM451/AS$2+AT477*AT451+AU477*AU451+AV477*AV451</f>
        <v>0</v>
      </c>
      <c r="CE477" s="233">
        <f t="shared" si="65"/>
        <v>0</v>
      </c>
      <c r="CF477" s="190"/>
      <c r="CG477" s="191">
        <f>+SUM(BE477:BO477)*BE451/BO$2+SUM(BP477:BV477)*BP451/BV$2+BW477*BW451+BX477*BX451+BY477*BY451</f>
        <v>0</v>
      </c>
      <c r="CH477" s="234">
        <f t="shared" si="66"/>
        <v>0</v>
      </c>
      <c r="CI477" s="190"/>
      <c r="CJ477" s="433">
        <f>+CA477*CA452+CD477*CD452+CG477*CG452</f>
        <v>0</v>
      </c>
      <c r="CL477" s="236"/>
      <c r="CM477" s="237"/>
      <c r="CN477" s="238"/>
      <c r="CP477" s="434"/>
      <c r="CQ477" s="435"/>
      <c r="CR477" s="435"/>
      <c r="CS477" s="435"/>
      <c r="CT477" s="436"/>
      <c r="CU477" s="242">
        <f t="shared" si="75"/>
        <v>0</v>
      </c>
      <c r="CW477" s="243"/>
      <c r="CX477" s="244">
        <f>+IF(DM477=0,0,IF(5*DM477/DM451&lt;2,2,5*DM477/DM451))</f>
        <v>0</v>
      </c>
      <c r="CY477" s="202">
        <f t="shared" si="68"/>
        <v>0</v>
      </c>
      <c r="CZ477" s="245">
        <f>+CW451*CW477+CX451*CX477+CY451*CY477</f>
        <v>0</v>
      </c>
      <c r="DA477" s="204"/>
      <c r="DB477" s="243"/>
      <c r="DC477" s="244">
        <f>+IF(DN477=0,0,IF(5*DN477/DN451&lt;2,2,5*DN477/DN451))</f>
        <v>0</v>
      </c>
      <c r="DD477" s="202">
        <f t="shared" si="69"/>
        <v>0</v>
      </c>
      <c r="DE477" s="246">
        <f>+DB451*DB477+DC451*DC477+DD451*DD477</f>
        <v>0</v>
      </c>
      <c r="DF477" s="190"/>
      <c r="DG477" s="243"/>
      <c r="DH477" s="202">
        <f t="shared" si="67"/>
        <v>0</v>
      </c>
      <c r="DI477" s="202">
        <f t="shared" si="70"/>
        <v>0</v>
      </c>
      <c r="DJ477" s="246">
        <f>+DG451*DG477+DH451*DH477+DI451*DI477</f>
        <v>0</v>
      </c>
      <c r="DK477" s="209"/>
      <c r="DL477" s="247"/>
      <c r="DM477" s="248"/>
      <c r="DN477" s="248"/>
      <c r="DO477" s="249"/>
      <c r="DR477" s="250">
        <f t="shared" si="71"/>
        <v>0</v>
      </c>
      <c r="DS477" s="397"/>
      <c r="DT477" s="397"/>
      <c r="DU477" s="398"/>
      <c r="DV477" s="391"/>
      <c r="DW477" s="253">
        <f t="shared" si="72"/>
        <v>0</v>
      </c>
      <c r="DX477" s="399"/>
      <c r="DY477" s="399"/>
      <c r="DZ477" s="400"/>
      <c r="EA477" s="391"/>
      <c r="EB477" s="401">
        <f t="shared" si="73"/>
        <v>0</v>
      </c>
      <c r="EC477" s="402"/>
      <c r="ED477" s="402"/>
      <c r="EE477" s="403"/>
    </row>
    <row r="478" spans="1:135" x14ac:dyDescent="0.3">
      <c r="A478" s="20">
        <f t="shared" si="74"/>
        <v>70926</v>
      </c>
      <c r="B478" s="21"/>
      <c r="C478" s="21"/>
      <c r="D478" s="21"/>
      <c r="E478" s="458"/>
      <c r="F478" s="223"/>
      <c r="G478" s="183"/>
      <c r="H478" s="183"/>
      <c r="I478" s="183"/>
      <c r="J478" s="183"/>
      <c r="K478" s="183"/>
      <c r="L478" s="183"/>
      <c r="M478" s="183"/>
      <c r="N478" s="183"/>
      <c r="O478" s="224"/>
      <c r="P478" s="167">
        <f>+IF(DL478=0,0,IF(5*DL478/DL475&lt;2,2,5*DL478/DL451))</f>
        <v>0</v>
      </c>
      <c r="Q478" s="223"/>
      <c r="R478" s="225"/>
      <c r="S478" s="225"/>
      <c r="T478" s="168"/>
      <c r="U478" s="168"/>
      <c r="V478" s="168"/>
      <c r="W478" s="166"/>
      <c r="X478" s="183">
        <f>IF(CL451=0,0,5-CL478*0.3)</f>
        <v>0</v>
      </c>
      <c r="Y478" s="169">
        <f>+IF(CP451="M",CU478,0)</f>
        <v>0</v>
      </c>
      <c r="Z478" s="170"/>
      <c r="AB478" s="223"/>
      <c r="AC478" s="183"/>
      <c r="AD478" s="183"/>
      <c r="AE478" s="183"/>
      <c r="AF478" s="183"/>
      <c r="AG478" s="183"/>
      <c r="AH478" s="183"/>
      <c r="AI478" s="183"/>
      <c r="AJ478" s="183"/>
      <c r="AK478" s="226"/>
      <c r="AL478" s="227"/>
      <c r="AM478" s="223">
        <f>+SUM(AX478:BC478)/BC450</f>
        <v>0</v>
      </c>
      <c r="AN478" s="225"/>
      <c r="AO478" s="225"/>
      <c r="AP478" s="168"/>
      <c r="AQ478" s="168"/>
      <c r="AR478" s="168"/>
      <c r="AS478" s="166"/>
      <c r="AT478" s="183">
        <f>IF(CM451=0,0,5-CM478*0.3)</f>
        <v>0</v>
      </c>
      <c r="AU478" s="169">
        <f>+IF(CQ451="G",CU478,0)</f>
        <v>0</v>
      </c>
      <c r="AV478" s="173"/>
      <c r="AX478" s="228"/>
      <c r="AY478" s="229"/>
      <c r="AZ478" s="229"/>
      <c r="BA478" s="229"/>
      <c r="BB478" s="229"/>
      <c r="BC478" s="230"/>
      <c r="BE478" s="231"/>
      <c r="BF478" s="183"/>
      <c r="BG478" s="183"/>
      <c r="BH478" s="183"/>
      <c r="BI478" s="183"/>
      <c r="BJ478" s="183"/>
      <c r="BK478" s="183"/>
      <c r="BL478" s="183"/>
      <c r="BM478" s="183"/>
      <c r="BN478" s="226"/>
      <c r="BO478" s="227"/>
      <c r="BP478" s="223"/>
      <c r="BQ478" s="225"/>
      <c r="BR478" s="225"/>
      <c r="BS478" s="168"/>
      <c r="BT478" s="168"/>
      <c r="BU478" s="168"/>
      <c r="BV478" s="166"/>
      <c r="BW478" s="183">
        <f>IF(CV451=0,0,5-CV478*0.3)</f>
        <v>0</v>
      </c>
      <c r="BX478" s="169">
        <f>+IF(AY451="G",BC478,0)</f>
        <v>0</v>
      </c>
      <c r="BY478" s="184"/>
      <c r="CA478" s="185">
        <f>+SUM(F478:O478)*F451/P450+P478*P451+Q451*SUM(Q478:W478)/W450+X451*X478+Y451*Y478+Z451*Z478</f>
        <v>0</v>
      </c>
      <c r="CB478" s="232">
        <f t="shared" si="64"/>
        <v>0</v>
      </c>
      <c r="CC478" s="187"/>
      <c r="CD478" s="188">
        <f>+SUM(AB478:AL478)*AB451/AL$2+SUM(AM478:AS478)*AM451/AS$2+AT478*AT451+AU478*AU451+AV478*AV451</f>
        <v>0</v>
      </c>
      <c r="CE478" s="233">
        <f t="shared" si="65"/>
        <v>0</v>
      </c>
      <c r="CF478" s="190"/>
      <c r="CG478" s="191">
        <f>+SUM(BE478:BO478)*BE451/BO$2+SUM(BP478:BV478)*BP451/BV$2+BW478*BW451+BX478*BX451+BY478*BY451</f>
        <v>0</v>
      </c>
      <c r="CH478" s="234">
        <f t="shared" si="66"/>
        <v>0</v>
      </c>
      <c r="CI478" s="190"/>
      <c r="CJ478" s="433">
        <f>+CA478*CA452+CD478*CD452+CG478*CG452</f>
        <v>0</v>
      </c>
      <c r="CL478" s="236"/>
      <c r="CM478" s="237"/>
      <c r="CN478" s="238"/>
      <c r="CP478" s="239"/>
      <c r="CQ478" s="240"/>
      <c r="CR478" s="240"/>
      <c r="CS478" s="240"/>
      <c r="CT478" s="241"/>
      <c r="CU478" s="242">
        <f t="shared" si="75"/>
        <v>0</v>
      </c>
      <c r="CW478" s="243"/>
      <c r="CX478" s="244">
        <f>+IF(DM478=0,0,IF(5*DM478/DM451&lt;2,2,5*DM478/DM451))</f>
        <v>0</v>
      </c>
      <c r="CY478" s="202">
        <f t="shared" si="68"/>
        <v>0</v>
      </c>
      <c r="CZ478" s="245">
        <f>+CW451*CW478+CX451*CX478+CY451*CY478</f>
        <v>0</v>
      </c>
      <c r="DA478" s="204"/>
      <c r="DB478" s="243"/>
      <c r="DC478" s="244">
        <f>+IF(DN478=0,0,IF(5*DN478/DN451&lt;2,2,5*DN478/DN451))</f>
        <v>0</v>
      </c>
      <c r="DD478" s="202">
        <f t="shared" si="69"/>
        <v>0</v>
      </c>
      <c r="DE478" s="246">
        <f>+DB451*DB478+DC451*DC478+DD451*DD478</f>
        <v>0</v>
      </c>
      <c r="DF478" s="190"/>
      <c r="DG478" s="243"/>
      <c r="DH478" s="202">
        <f t="shared" si="67"/>
        <v>0</v>
      </c>
      <c r="DI478" s="202">
        <f t="shared" si="70"/>
        <v>0</v>
      </c>
      <c r="DJ478" s="246">
        <f>+DG451*DG478+DH451*DH478+DI451*DI478</f>
        <v>0</v>
      </c>
      <c r="DK478" s="209"/>
      <c r="DL478" s="247"/>
      <c r="DM478" s="248"/>
      <c r="DN478" s="248"/>
      <c r="DO478" s="249"/>
      <c r="DR478" s="250">
        <f t="shared" si="71"/>
        <v>0</v>
      </c>
      <c r="DS478" s="397"/>
      <c r="DT478" s="397"/>
      <c r="DU478" s="398"/>
      <c r="DV478" s="391"/>
      <c r="DW478" s="253">
        <f t="shared" si="72"/>
        <v>0</v>
      </c>
      <c r="DX478" s="399"/>
      <c r="DY478" s="399"/>
      <c r="DZ478" s="400"/>
      <c r="EA478" s="391"/>
      <c r="EB478" s="401">
        <f t="shared" si="73"/>
        <v>0</v>
      </c>
      <c r="EC478" s="402"/>
      <c r="ED478" s="402"/>
      <c r="EE478" s="403"/>
    </row>
    <row r="479" spans="1:135" x14ac:dyDescent="0.3">
      <c r="A479" s="20">
        <f t="shared" si="74"/>
        <v>70927</v>
      </c>
      <c r="B479" s="21"/>
      <c r="C479" s="21"/>
      <c r="D479" s="21"/>
      <c r="E479" s="458"/>
      <c r="F479" s="223"/>
      <c r="G479" s="183"/>
      <c r="H479" s="183"/>
      <c r="I479" s="183"/>
      <c r="J479" s="183"/>
      <c r="K479" s="183"/>
      <c r="L479" s="183"/>
      <c r="M479" s="183"/>
      <c r="N479" s="183"/>
      <c r="O479" s="224"/>
      <c r="P479" s="167">
        <f>+IF(DL479=0,0,IF(5*DL479/DL476&lt;2,2,5*DL479/DL451))</f>
        <v>0</v>
      </c>
      <c r="Q479" s="223"/>
      <c r="R479" s="225"/>
      <c r="S479" s="225"/>
      <c r="T479" s="168"/>
      <c r="U479" s="168"/>
      <c r="V479" s="168"/>
      <c r="W479" s="166"/>
      <c r="X479" s="183">
        <f>IF(CL451=0,0,5-CL479*0.3)</f>
        <v>0</v>
      </c>
      <c r="Y479" s="169">
        <f>+IF(CP451="M",CU479,0)</f>
        <v>0</v>
      </c>
      <c r="Z479" s="170"/>
      <c r="AB479" s="223"/>
      <c r="AC479" s="183"/>
      <c r="AD479" s="183"/>
      <c r="AE479" s="183"/>
      <c r="AF479" s="183"/>
      <c r="AG479" s="183"/>
      <c r="AH479" s="183"/>
      <c r="AI479" s="183"/>
      <c r="AJ479" s="183"/>
      <c r="AK479" s="226"/>
      <c r="AL479" s="227"/>
      <c r="AM479" s="223">
        <f>+SUM(AX479:BC479)/BC450</f>
        <v>0</v>
      </c>
      <c r="AN479" s="225"/>
      <c r="AO479" s="225"/>
      <c r="AP479" s="168"/>
      <c r="AQ479" s="168"/>
      <c r="AR479" s="168"/>
      <c r="AS479" s="166"/>
      <c r="AT479" s="183">
        <f>IF(CM451=0,0,5-CM479*0.3)</f>
        <v>0</v>
      </c>
      <c r="AU479" s="169">
        <f>+IF(CQ451="G",CU479,0)</f>
        <v>0</v>
      </c>
      <c r="AV479" s="173"/>
      <c r="AX479" s="228"/>
      <c r="AY479" s="229"/>
      <c r="AZ479" s="229"/>
      <c r="BA479" s="229"/>
      <c r="BB479" s="229"/>
      <c r="BC479" s="230"/>
      <c r="BE479" s="231"/>
      <c r="BF479" s="183"/>
      <c r="BG479" s="183"/>
      <c r="BH479" s="183"/>
      <c r="BI479" s="183"/>
      <c r="BJ479" s="183"/>
      <c r="BK479" s="183"/>
      <c r="BL479" s="183"/>
      <c r="BM479" s="183"/>
      <c r="BN479" s="226"/>
      <c r="BO479" s="227"/>
      <c r="BP479" s="223"/>
      <c r="BQ479" s="225"/>
      <c r="BR479" s="225"/>
      <c r="BS479" s="168"/>
      <c r="BT479" s="168"/>
      <c r="BU479" s="168"/>
      <c r="BV479" s="166"/>
      <c r="BW479" s="183">
        <f>IF(CV451=0,0,5-CV479*0.3)</f>
        <v>0</v>
      </c>
      <c r="BX479" s="169">
        <f>+IF(AY451="G",BC479,0)</f>
        <v>0</v>
      </c>
      <c r="BY479" s="184"/>
      <c r="CA479" s="185">
        <f>+SUM(F479:O479)*F451/P450+P479*P451+Q451*SUM(Q479:W479)/W450+X451*X479+Y451*Y479+Z451*Z479</f>
        <v>0</v>
      </c>
      <c r="CB479" s="232">
        <f t="shared" si="64"/>
        <v>0</v>
      </c>
      <c r="CC479" s="187"/>
      <c r="CD479" s="188">
        <f>+SUM(AB479:AL479)*AB451/AL$2+SUM(AM479:AS479)*AM451/AS$2+AT479*AT451+AU479*AU451+AV479*AV451</f>
        <v>0</v>
      </c>
      <c r="CE479" s="233">
        <f t="shared" si="65"/>
        <v>0</v>
      </c>
      <c r="CF479" s="190"/>
      <c r="CG479" s="191">
        <f>+SUM(BE479:BO479)*BE451/BO$2+SUM(BP479:BV479)*BP451/BV$2+BW479*BW451+BX479*BX451+BY479*BY451</f>
        <v>0</v>
      </c>
      <c r="CH479" s="234">
        <f t="shared" si="66"/>
        <v>0</v>
      </c>
      <c r="CI479" s="190"/>
      <c r="CJ479" s="433">
        <f>+CA479*CA452+CD479*CD452+CG479*CG452</f>
        <v>0</v>
      </c>
      <c r="CL479" s="236"/>
      <c r="CM479" s="237"/>
      <c r="CN479" s="238"/>
      <c r="CP479" s="239"/>
      <c r="CQ479" s="240"/>
      <c r="CR479" s="240"/>
      <c r="CS479" s="240"/>
      <c r="CT479" s="241"/>
      <c r="CU479" s="242">
        <f t="shared" si="75"/>
        <v>0</v>
      </c>
      <c r="CW479" s="243"/>
      <c r="CX479" s="244">
        <f>+IF(DM479=0,0,IF(5*DM479/DM451&lt;2,2,5*DM479/DM451))</f>
        <v>0</v>
      </c>
      <c r="CY479" s="202">
        <f t="shared" si="68"/>
        <v>0</v>
      </c>
      <c r="CZ479" s="245">
        <f>+CW451*CW479+CX451*CX479+CY451*CY479</f>
        <v>0</v>
      </c>
      <c r="DA479" s="204"/>
      <c r="DB479" s="243"/>
      <c r="DC479" s="244">
        <f>+IF(DN479=0,0,IF(5*DN479/DN451&lt;2,2,5*DN479/DN451))</f>
        <v>0</v>
      </c>
      <c r="DD479" s="202">
        <f t="shared" si="69"/>
        <v>0</v>
      </c>
      <c r="DE479" s="246">
        <f>+DB451*DB479+DC451*DC479+DD451*DD479</f>
        <v>0</v>
      </c>
      <c r="DF479" s="190"/>
      <c r="DG479" s="243"/>
      <c r="DH479" s="202">
        <f t="shared" si="67"/>
        <v>0</v>
      </c>
      <c r="DI479" s="202">
        <f t="shared" si="70"/>
        <v>0</v>
      </c>
      <c r="DJ479" s="246">
        <f>+DG451*DG479+DH451*DH479+DI451*DI479</f>
        <v>0</v>
      </c>
      <c r="DK479" s="209"/>
      <c r="DL479" s="247"/>
      <c r="DM479" s="248"/>
      <c r="DN479" s="248"/>
      <c r="DO479" s="249"/>
      <c r="DR479" s="250">
        <f t="shared" si="71"/>
        <v>0</v>
      </c>
      <c r="DS479" s="397"/>
      <c r="DT479" s="397"/>
      <c r="DU479" s="398"/>
      <c r="DV479" s="391"/>
      <c r="DW479" s="253">
        <f t="shared" si="72"/>
        <v>0</v>
      </c>
      <c r="DX479" s="399"/>
      <c r="DY479" s="399"/>
      <c r="DZ479" s="400"/>
      <c r="EA479" s="391"/>
      <c r="EB479" s="401">
        <f t="shared" si="73"/>
        <v>0</v>
      </c>
      <c r="EC479" s="402"/>
      <c r="ED479" s="402"/>
      <c r="EE479" s="403"/>
    </row>
    <row r="480" spans="1:135" x14ac:dyDescent="0.3">
      <c r="A480" s="20">
        <f t="shared" si="74"/>
        <v>70928</v>
      </c>
      <c r="B480" s="21"/>
      <c r="C480" s="21"/>
      <c r="D480" s="21"/>
      <c r="E480" s="458"/>
      <c r="F480" s="223"/>
      <c r="G480" s="183"/>
      <c r="H480" s="183"/>
      <c r="I480" s="183"/>
      <c r="J480" s="183"/>
      <c r="K480" s="183"/>
      <c r="L480" s="183"/>
      <c r="M480" s="183"/>
      <c r="N480" s="183"/>
      <c r="O480" s="224"/>
      <c r="P480" s="167">
        <f>+IF(DL480=0,0,IF(5*DL480/DL477&lt;2,2,5*DL480/DL451))</f>
        <v>0</v>
      </c>
      <c r="Q480" s="223"/>
      <c r="R480" s="225"/>
      <c r="S480" s="225"/>
      <c r="T480" s="168"/>
      <c r="U480" s="168"/>
      <c r="V480" s="168"/>
      <c r="W480" s="166"/>
      <c r="X480" s="183">
        <f>IF(CL451=0,0,5-CL480*0.3)</f>
        <v>0</v>
      </c>
      <c r="Y480" s="169">
        <f>+IF(CP451="M",CU480,0)</f>
        <v>0</v>
      </c>
      <c r="Z480" s="170"/>
      <c r="AB480" s="223"/>
      <c r="AC480" s="183"/>
      <c r="AD480" s="183"/>
      <c r="AE480" s="183"/>
      <c r="AF480" s="183"/>
      <c r="AG480" s="183"/>
      <c r="AH480" s="183"/>
      <c r="AI480" s="183"/>
      <c r="AJ480" s="183"/>
      <c r="AK480" s="226"/>
      <c r="AL480" s="227"/>
      <c r="AM480" s="223">
        <f>+SUM(AX480:BC480)/BC450</f>
        <v>0</v>
      </c>
      <c r="AN480" s="225"/>
      <c r="AO480" s="225"/>
      <c r="AP480" s="168"/>
      <c r="AQ480" s="168"/>
      <c r="AR480" s="168"/>
      <c r="AS480" s="166"/>
      <c r="AT480" s="183">
        <f>IF(CM451=0,0,5-CM480*0.3)</f>
        <v>0</v>
      </c>
      <c r="AU480" s="169">
        <f>+IF(CQ451="G",CU480,0)</f>
        <v>0</v>
      </c>
      <c r="AV480" s="173"/>
      <c r="AX480" s="228"/>
      <c r="AY480" s="229"/>
      <c r="AZ480" s="229"/>
      <c r="BA480" s="229"/>
      <c r="BB480" s="229"/>
      <c r="BC480" s="230"/>
      <c r="BE480" s="231"/>
      <c r="BF480" s="183"/>
      <c r="BG480" s="183"/>
      <c r="BH480" s="183"/>
      <c r="BI480" s="183"/>
      <c r="BJ480" s="183"/>
      <c r="BK480" s="183"/>
      <c r="BL480" s="183"/>
      <c r="BM480" s="183"/>
      <c r="BN480" s="226"/>
      <c r="BO480" s="227"/>
      <c r="BP480" s="223"/>
      <c r="BQ480" s="225"/>
      <c r="BR480" s="225"/>
      <c r="BS480" s="168"/>
      <c r="BT480" s="168"/>
      <c r="BU480" s="168"/>
      <c r="BV480" s="166"/>
      <c r="BW480" s="183">
        <f>IF(CV451=0,0,5-CV480*0.3)</f>
        <v>0</v>
      </c>
      <c r="BX480" s="169">
        <f>+IF(AY451="G",BC480,0)</f>
        <v>0</v>
      </c>
      <c r="BY480" s="184"/>
      <c r="CA480" s="185">
        <f>+SUM(F480:O480)*F451/P450+P480*P451+Q451*SUM(Q480:W480)/W450+X451*X480+Y451*Y480+Z451*Z480</f>
        <v>0</v>
      </c>
      <c r="CB480" s="232">
        <f t="shared" si="64"/>
        <v>0</v>
      </c>
      <c r="CC480" s="187"/>
      <c r="CD480" s="188">
        <f>+SUM(AB480:AL480)*AB451/AL$2+SUM(AM480:AS480)*AM451/AS$2+AT480*AT451+AU480*AU451+AV480*AV451</f>
        <v>0</v>
      </c>
      <c r="CE480" s="233">
        <f t="shared" si="65"/>
        <v>0</v>
      </c>
      <c r="CF480" s="190"/>
      <c r="CG480" s="191">
        <f>+SUM(BE480:BO480)*BE451/BO$2+SUM(BP480:BV480)*BP451/BV$2+BW480*BW451+BX480*BX451+BY480*BY451</f>
        <v>0</v>
      </c>
      <c r="CH480" s="234">
        <f t="shared" si="66"/>
        <v>0</v>
      </c>
      <c r="CI480" s="190"/>
      <c r="CJ480" s="433">
        <f>+CA480*CA452+CD480*CD452+CG480*CG452</f>
        <v>0</v>
      </c>
      <c r="CL480" s="236"/>
      <c r="CM480" s="237"/>
      <c r="CN480" s="238"/>
      <c r="CP480" s="434"/>
      <c r="CQ480" s="435"/>
      <c r="CR480" s="435"/>
      <c r="CS480" s="435"/>
      <c r="CT480" s="436"/>
      <c r="CU480" s="242">
        <f t="shared" si="75"/>
        <v>0</v>
      </c>
      <c r="CW480" s="243"/>
      <c r="CX480" s="244">
        <f>+IF(DM480=0,0,IF(5*DM480/DM451&lt;2,2,5*DM480/DM451))</f>
        <v>0</v>
      </c>
      <c r="CY480" s="202">
        <f t="shared" si="68"/>
        <v>0</v>
      </c>
      <c r="CZ480" s="245">
        <f>+CW451*CW480+CX451*CX480+CY451*CY480</f>
        <v>0</v>
      </c>
      <c r="DA480" s="204"/>
      <c r="DB480" s="243"/>
      <c r="DC480" s="244">
        <f>+IF(DN480=0,0,IF(5*DN480/DN451&lt;2,2,5*DN480/DN451))</f>
        <v>0</v>
      </c>
      <c r="DD480" s="202">
        <f t="shared" si="69"/>
        <v>0</v>
      </c>
      <c r="DE480" s="246">
        <f>+DB451*DB480+DC451*DC480+DD451*DD480</f>
        <v>0</v>
      </c>
      <c r="DF480" s="190"/>
      <c r="DG480" s="243"/>
      <c r="DH480" s="202">
        <f t="shared" si="67"/>
        <v>0</v>
      </c>
      <c r="DI480" s="202">
        <f t="shared" si="70"/>
        <v>0</v>
      </c>
      <c r="DJ480" s="246">
        <f>+DG451*DG480+DH451*DH480+DI451*DI480</f>
        <v>0</v>
      </c>
      <c r="DK480" s="209"/>
      <c r="DL480" s="247"/>
      <c r="DM480" s="248"/>
      <c r="DN480" s="248"/>
      <c r="DO480" s="249"/>
      <c r="DR480" s="250">
        <f t="shared" si="71"/>
        <v>0</v>
      </c>
      <c r="DS480" s="397"/>
      <c r="DT480" s="397"/>
      <c r="DU480" s="398"/>
      <c r="DV480" s="391"/>
      <c r="DW480" s="253">
        <f t="shared" si="72"/>
        <v>0</v>
      </c>
      <c r="DX480" s="399"/>
      <c r="DY480" s="399"/>
      <c r="DZ480" s="400"/>
      <c r="EA480" s="391"/>
      <c r="EB480" s="401">
        <f t="shared" si="73"/>
        <v>0</v>
      </c>
      <c r="EC480" s="402"/>
      <c r="ED480" s="402"/>
      <c r="EE480" s="403"/>
    </row>
    <row r="481" spans="1:135" x14ac:dyDescent="0.3">
      <c r="A481" s="20">
        <f t="shared" si="74"/>
        <v>70929</v>
      </c>
      <c r="B481" s="21"/>
      <c r="C481" s="21"/>
      <c r="D481" s="21"/>
      <c r="E481" s="458"/>
      <c r="F481" s="266"/>
      <c r="G481" s="268"/>
      <c r="H481" s="268"/>
      <c r="I481" s="268"/>
      <c r="J481" s="268"/>
      <c r="K481" s="268"/>
      <c r="L481" s="268"/>
      <c r="M481" s="268"/>
      <c r="N481" s="268"/>
      <c r="O481" s="224"/>
      <c r="P481" s="167">
        <f>+IF(DL481=0,0,IF(5*DL481/DL478&lt;2,2,5*DL481/DL451))</f>
        <v>0</v>
      </c>
      <c r="Q481" s="266"/>
      <c r="R481" s="269"/>
      <c r="S481" s="269"/>
      <c r="T481" s="169"/>
      <c r="U481" s="169"/>
      <c r="V481" s="169"/>
      <c r="W481" s="166"/>
      <c r="X481" s="183">
        <f>IF(CL451=0,0,5-CL481*0.3)</f>
        <v>0</v>
      </c>
      <c r="Y481" s="169">
        <f>+IF(CP451="M",CU481,0)</f>
        <v>0</v>
      </c>
      <c r="Z481" s="170"/>
      <c r="AB481" s="266"/>
      <c r="AC481" s="268"/>
      <c r="AD481" s="268"/>
      <c r="AE481" s="268"/>
      <c r="AF481" s="268"/>
      <c r="AG481" s="268"/>
      <c r="AH481" s="268"/>
      <c r="AI481" s="268"/>
      <c r="AJ481" s="268"/>
      <c r="AK481" s="226"/>
      <c r="AL481" s="227"/>
      <c r="AM481" s="223">
        <f>+SUM(AX481:BC481)/BC450</f>
        <v>0</v>
      </c>
      <c r="AN481" s="269"/>
      <c r="AO481" s="269"/>
      <c r="AP481" s="169"/>
      <c r="AQ481" s="169"/>
      <c r="AR481" s="169"/>
      <c r="AS481" s="166"/>
      <c r="AT481" s="183">
        <f>IF(CM451=0,0,5-CM481*0.3)</f>
        <v>0</v>
      </c>
      <c r="AU481" s="169">
        <f>+IF(CQ451="G",CU481,0)</f>
        <v>0</v>
      </c>
      <c r="AV481" s="173"/>
      <c r="AX481" s="228"/>
      <c r="AY481" s="229"/>
      <c r="AZ481" s="229"/>
      <c r="BA481" s="229"/>
      <c r="BB481" s="229"/>
      <c r="BC481" s="230"/>
      <c r="BE481" s="270"/>
      <c r="BF481" s="268"/>
      <c r="BG481" s="268"/>
      <c r="BH481" s="268"/>
      <c r="BI481" s="268"/>
      <c r="BJ481" s="268"/>
      <c r="BK481" s="268"/>
      <c r="BL481" s="268"/>
      <c r="BM481" s="268"/>
      <c r="BN481" s="226"/>
      <c r="BO481" s="227"/>
      <c r="BP481" s="223"/>
      <c r="BQ481" s="269"/>
      <c r="BR481" s="269"/>
      <c r="BS481" s="169"/>
      <c r="BT481" s="169"/>
      <c r="BU481" s="169"/>
      <c r="BV481" s="166"/>
      <c r="BW481" s="183">
        <f>IF(CV451=0,0,5-CV481*0.3)</f>
        <v>0</v>
      </c>
      <c r="BX481" s="169">
        <f>+IF(AY451="G",BC481,0)</f>
        <v>0</v>
      </c>
      <c r="BY481" s="184"/>
      <c r="CA481" s="185">
        <f>+SUM(F481:O481)*F451/P450+P481*P451+Q451*SUM(Q481:W481)/W450+X451*X481+Y451*Y481+Z451*Z481</f>
        <v>0</v>
      </c>
      <c r="CB481" s="232">
        <f t="shared" si="64"/>
        <v>0</v>
      </c>
      <c r="CC481" s="187"/>
      <c r="CD481" s="188">
        <f>+SUM(AB481:AL481)*AB451/AL$2+SUM(AM481:AS481)*AM451/AS$2+AT481*AT451+AU481*AU451+AV481*AV451</f>
        <v>0</v>
      </c>
      <c r="CE481" s="233">
        <f t="shared" si="65"/>
        <v>0</v>
      </c>
      <c r="CF481" s="190"/>
      <c r="CG481" s="191">
        <f>+SUM(BE481:BO481)*BE451/BO$2+SUM(BP481:BV481)*BP451/BV$2+BW481*BW451+BX481*BX451+BY481*BY451</f>
        <v>0</v>
      </c>
      <c r="CH481" s="234">
        <f t="shared" si="66"/>
        <v>0</v>
      </c>
      <c r="CI481" s="190"/>
      <c r="CJ481" s="433">
        <f>+CA481*CA452+CD481*CD452+CG481*CG452</f>
        <v>0</v>
      </c>
      <c r="CL481" s="236"/>
      <c r="CM481" s="237"/>
      <c r="CN481" s="238"/>
      <c r="CP481" s="434"/>
      <c r="CQ481" s="435"/>
      <c r="CR481" s="435"/>
      <c r="CS481" s="435"/>
      <c r="CT481" s="436"/>
      <c r="CU481" s="242">
        <f t="shared" si="75"/>
        <v>0</v>
      </c>
      <c r="CW481" s="243"/>
      <c r="CX481" s="244">
        <f>+IF(DM481=0,0,IF(5*DM481/DM451&lt;2,2,5*DM481/DM451))</f>
        <v>0</v>
      </c>
      <c r="CY481" s="202">
        <f t="shared" si="68"/>
        <v>0</v>
      </c>
      <c r="CZ481" s="245">
        <f>+CW451*CW481+CX451*CX481+CY451*CY481</f>
        <v>0</v>
      </c>
      <c r="DA481" s="204"/>
      <c r="DB481" s="243"/>
      <c r="DC481" s="244">
        <f>+IF(DN481=0,0,IF(5*DN481/DN451&lt;2,2,5*DN481/DN451))</f>
        <v>0</v>
      </c>
      <c r="DD481" s="202">
        <f t="shared" si="69"/>
        <v>0</v>
      </c>
      <c r="DE481" s="246">
        <f>+DB451*DB481+DC451*DC481+DD451*DD481</f>
        <v>0</v>
      </c>
      <c r="DF481" s="190"/>
      <c r="DG481" s="243"/>
      <c r="DH481" s="202">
        <f t="shared" si="67"/>
        <v>0</v>
      </c>
      <c r="DI481" s="202">
        <f t="shared" si="70"/>
        <v>0</v>
      </c>
      <c r="DJ481" s="246">
        <f>+DG451*DG481+DH451*DH481+DI451*DI481</f>
        <v>0</v>
      </c>
      <c r="DK481" s="209"/>
      <c r="DL481" s="247"/>
      <c r="DM481" s="248"/>
      <c r="DN481" s="248"/>
      <c r="DO481" s="249"/>
      <c r="DR481" s="250">
        <f t="shared" si="71"/>
        <v>0</v>
      </c>
      <c r="DS481" s="397"/>
      <c r="DT481" s="397"/>
      <c r="DU481" s="398"/>
      <c r="DV481" s="391"/>
      <c r="DW481" s="253">
        <f t="shared" si="72"/>
        <v>0</v>
      </c>
      <c r="DX481" s="399"/>
      <c r="DY481" s="399"/>
      <c r="DZ481" s="400"/>
      <c r="EA481" s="391"/>
      <c r="EB481" s="401">
        <f t="shared" si="73"/>
        <v>0</v>
      </c>
      <c r="EC481" s="402"/>
      <c r="ED481" s="402"/>
      <c r="EE481" s="403"/>
    </row>
    <row r="482" spans="1:135" x14ac:dyDescent="0.3">
      <c r="A482" s="20">
        <f t="shared" si="74"/>
        <v>70930</v>
      </c>
      <c r="B482" s="21"/>
      <c r="C482" s="21"/>
      <c r="D482" s="21"/>
      <c r="E482" s="458"/>
      <c r="F482" s="223"/>
      <c r="G482" s="183"/>
      <c r="H482" s="183"/>
      <c r="I482" s="183"/>
      <c r="J482" s="183"/>
      <c r="K482" s="183"/>
      <c r="L482" s="183"/>
      <c r="M482" s="183"/>
      <c r="N482" s="183"/>
      <c r="O482" s="224"/>
      <c r="P482" s="167">
        <f>+IF(DL482=0,0,IF(5*DL482/DL479&lt;2,2,5*DL482/DL451))</f>
        <v>0</v>
      </c>
      <c r="Q482" s="223"/>
      <c r="R482" s="225"/>
      <c r="S482" s="225"/>
      <c r="T482" s="168"/>
      <c r="U482" s="168"/>
      <c r="V482" s="168"/>
      <c r="W482" s="166"/>
      <c r="X482" s="183">
        <f>IF(CL451=0,0,5-CL482*0.3)</f>
        <v>0</v>
      </c>
      <c r="Y482" s="169">
        <f>+IF(CP451="M",CU482,0)</f>
        <v>0</v>
      </c>
      <c r="Z482" s="170"/>
      <c r="AB482" s="223"/>
      <c r="AC482" s="183"/>
      <c r="AD482" s="183"/>
      <c r="AE482" s="183"/>
      <c r="AF482" s="183"/>
      <c r="AG482" s="183"/>
      <c r="AH482" s="183"/>
      <c r="AI482" s="183"/>
      <c r="AJ482" s="183"/>
      <c r="AK482" s="226"/>
      <c r="AL482" s="227"/>
      <c r="AM482" s="223">
        <f>+SUM(AX482:BC482)/BC450</f>
        <v>0</v>
      </c>
      <c r="AN482" s="225"/>
      <c r="AO482" s="225"/>
      <c r="AP482" s="168"/>
      <c r="AQ482" s="168"/>
      <c r="AR482" s="168"/>
      <c r="AS482" s="166"/>
      <c r="AT482" s="183">
        <f>IF(CM451=0,0,5-CM482*0.3)</f>
        <v>0</v>
      </c>
      <c r="AU482" s="169">
        <f>+IF(CQ451="G",CU482,0)</f>
        <v>0</v>
      </c>
      <c r="AV482" s="173"/>
      <c r="AX482" s="228"/>
      <c r="AY482" s="229"/>
      <c r="AZ482" s="229"/>
      <c r="BA482" s="229"/>
      <c r="BB482" s="229"/>
      <c r="BC482" s="230"/>
      <c r="BE482" s="231"/>
      <c r="BF482" s="183"/>
      <c r="BG482" s="183"/>
      <c r="BH482" s="183"/>
      <c r="BI482" s="183"/>
      <c r="BJ482" s="183"/>
      <c r="BK482" s="183"/>
      <c r="BL482" s="183"/>
      <c r="BM482" s="183"/>
      <c r="BN482" s="226"/>
      <c r="BO482" s="227"/>
      <c r="BP482" s="223"/>
      <c r="BQ482" s="225"/>
      <c r="BR482" s="225"/>
      <c r="BS482" s="168"/>
      <c r="BT482" s="168"/>
      <c r="BU482" s="168"/>
      <c r="BV482" s="166"/>
      <c r="BW482" s="183">
        <f>IF(CV451=0,0,5-CV482*0.3)</f>
        <v>0</v>
      </c>
      <c r="BX482" s="169">
        <f>+IF(AY451="G",BC482,0)</f>
        <v>0</v>
      </c>
      <c r="BY482" s="184"/>
      <c r="CA482" s="185">
        <f>+SUM(F482:O482)*F451/P450+P482*P451+Q451*SUM(Q482:W482)/W450+X451*X482+Y451*Y482+Z451*Z482</f>
        <v>0</v>
      </c>
      <c r="CB482" s="232">
        <f t="shared" si="64"/>
        <v>0</v>
      </c>
      <c r="CC482" s="187"/>
      <c r="CD482" s="188">
        <f>+SUM(AB482:AL482)*AB451/AL$2+SUM(AM482:AS482)*AM451/AS$2+AT482*AT451+AU482*AU451+AV482*AV451</f>
        <v>0</v>
      </c>
      <c r="CE482" s="233">
        <f t="shared" si="65"/>
        <v>0</v>
      </c>
      <c r="CF482" s="190"/>
      <c r="CG482" s="191">
        <f>+SUM(BE482:BO482)*BE451/BO$2+SUM(BP482:BV482)*BP451/BV$2+BW482*BW451+BX482*BX451+BY482*BY451</f>
        <v>0</v>
      </c>
      <c r="CH482" s="234">
        <f t="shared" si="66"/>
        <v>0</v>
      </c>
      <c r="CI482" s="190"/>
      <c r="CJ482" s="433">
        <f>+CA482*CA452+CD482*CD452+CG482*CG452</f>
        <v>0</v>
      </c>
      <c r="CL482" s="236"/>
      <c r="CM482" s="237"/>
      <c r="CN482" s="238"/>
      <c r="CP482" s="239"/>
      <c r="CQ482" s="240"/>
      <c r="CR482" s="240"/>
      <c r="CS482" s="240"/>
      <c r="CT482" s="241"/>
      <c r="CU482" s="242">
        <f t="shared" si="75"/>
        <v>0</v>
      </c>
      <c r="CW482" s="243"/>
      <c r="CX482" s="244">
        <f>+IF(DM482=0,0,IF(5*DM482/DM451&lt;2,2,5*DM482/DM451))</f>
        <v>0</v>
      </c>
      <c r="CY482" s="202">
        <f t="shared" si="68"/>
        <v>0</v>
      </c>
      <c r="CZ482" s="245">
        <f>+CW451*CW482+CX451*CX482+CY451*CY482</f>
        <v>0</v>
      </c>
      <c r="DA482" s="204"/>
      <c r="DB482" s="243"/>
      <c r="DC482" s="244">
        <f>+IF(DN482=0,0,IF(5*DN482/DN451&lt;2,2,5*DN482/DN451))</f>
        <v>0</v>
      </c>
      <c r="DD482" s="202">
        <f t="shared" si="69"/>
        <v>0</v>
      </c>
      <c r="DE482" s="246">
        <f>+DB451*DB482+DC451*DC482+DD451*DD482</f>
        <v>0</v>
      </c>
      <c r="DF482" s="190"/>
      <c r="DG482" s="243"/>
      <c r="DH482" s="202">
        <f t="shared" si="67"/>
        <v>0</v>
      </c>
      <c r="DI482" s="202">
        <f t="shared" si="70"/>
        <v>0</v>
      </c>
      <c r="DJ482" s="246">
        <f>+DG451*DG482+DH451*DH482+DI451*DI482</f>
        <v>0</v>
      </c>
      <c r="DK482" s="209"/>
      <c r="DL482" s="247"/>
      <c r="DM482" s="248"/>
      <c r="DN482" s="248"/>
      <c r="DO482" s="249"/>
      <c r="DR482" s="250">
        <f t="shared" si="71"/>
        <v>0</v>
      </c>
      <c r="DS482" s="397"/>
      <c r="DT482" s="397"/>
      <c r="DU482" s="398"/>
      <c r="DV482" s="391"/>
      <c r="DW482" s="253">
        <f t="shared" si="72"/>
        <v>0</v>
      </c>
      <c r="DX482" s="399"/>
      <c r="DY482" s="399"/>
      <c r="DZ482" s="400"/>
      <c r="EA482" s="391"/>
      <c r="EB482" s="401">
        <f t="shared" si="73"/>
        <v>0</v>
      </c>
      <c r="EC482" s="402"/>
      <c r="ED482" s="402"/>
      <c r="EE482" s="403"/>
    </row>
    <row r="483" spans="1:135" x14ac:dyDescent="0.3">
      <c r="A483" s="20">
        <f t="shared" si="74"/>
        <v>70931</v>
      </c>
      <c r="B483" s="21"/>
      <c r="C483" s="21"/>
      <c r="D483" s="21"/>
      <c r="E483" s="458"/>
      <c r="F483" s="223"/>
      <c r="G483" s="183"/>
      <c r="H483" s="183"/>
      <c r="I483" s="183"/>
      <c r="J483" s="183"/>
      <c r="K483" s="183"/>
      <c r="L483" s="183"/>
      <c r="M483" s="183"/>
      <c r="N483" s="183"/>
      <c r="O483" s="224"/>
      <c r="P483" s="167">
        <f>+IF(DL483=0,0,IF(5*DL483/DL480&lt;2,2,5*DL483/DL451))</f>
        <v>0</v>
      </c>
      <c r="Q483" s="223"/>
      <c r="R483" s="225"/>
      <c r="S483" s="225"/>
      <c r="T483" s="168"/>
      <c r="U483" s="168"/>
      <c r="V483" s="168"/>
      <c r="W483" s="166"/>
      <c r="X483" s="183">
        <f>IF(CL451=0,0,5-CL483*0.3)</f>
        <v>0</v>
      </c>
      <c r="Y483" s="169">
        <f>+IF(CP451="M",CU483,0)</f>
        <v>0</v>
      </c>
      <c r="Z483" s="170"/>
      <c r="AB483" s="223"/>
      <c r="AC483" s="183"/>
      <c r="AD483" s="183"/>
      <c r="AE483" s="183"/>
      <c r="AF483" s="183"/>
      <c r="AG483" s="183"/>
      <c r="AH483" s="183"/>
      <c r="AI483" s="183"/>
      <c r="AJ483" s="183"/>
      <c r="AK483" s="226"/>
      <c r="AL483" s="227"/>
      <c r="AM483" s="223">
        <f>+SUM(AX483:BC483)/BC450</f>
        <v>0</v>
      </c>
      <c r="AN483" s="225"/>
      <c r="AO483" s="225"/>
      <c r="AP483" s="168"/>
      <c r="AQ483" s="168"/>
      <c r="AR483" s="168"/>
      <c r="AS483" s="166"/>
      <c r="AT483" s="183">
        <f>IF(CM451=0,0,5-CM483*0.3)</f>
        <v>0</v>
      </c>
      <c r="AU483" s="169">
        <f>+IF(CQ451="G",CU483,0)</f>
        <v>0</v>
      </c>
      <c r="AV483" s="173"/>
      <c r="AX483" s="228"/>
      <c r="AY483" s="229"/>
      <c r="AZ483" s="229"/>
      <c r="BA483" s="229"/>
      <c r="BB483" s="229"/>
      <c r="BC483" s="230"/>
      <c r="BE483" s="231"/>
      <c r="BF483" s="183"/>
      <c r="BG483" s="183"/>
      <c r="BH483" s="183"/>
      <c r="BI483" s="183"/>
      <c r="BJ483" s="183"/>
      <c r="BK483" s="183"/>
      <c r="BL483" s="183"/>
      <c r="BM483" s="183"/>
      <c r="BN483" s="226"/>
      <c r="BO483" s="227"/>
      <c r="BP483" s="223"/>
      <c r="BQ483" s="225"/>
      <c r="BR483" s="225"/>
      <c r="BS483" s="168"/>
      <c r="BT483" s="168"/>
      <c r="BU483" s="168"/>
      <c r="BV483" s="166"/>
      <c r="BW483" s="183">
        <f>IF(CV451=0,0,5-CV483*0.3)</f>
        <v>0</v>
      </c>
      <c r="BX483" s="169">
        <f>+IF(AY451="G",BC483,0)</f>
        <v>0</v>
      </c>
      <c r="BY483" s="184"/>
      <c r="CA483" s="185">
        <f>+SUM(F483:O483)*F451/P450+P483*P451+Q451*SUM(Q483:W483)/W450+X451*X483+Y451*Y483+Z451*Z483</f>
        <v>0</v>
      </c>
      <c r="CB483" s="232">
        <f t="shared" si="64"/>
        <v>0</v>
      </c>
      <c r="CC483" s="187"/>
      <c r="CD483" s="188">
        <f>+SUM(AB483:AL483)*AB451/AL$2+SUM(AM483:AS483)*AM451/AS$2+AT483*AT451+AU483*AU451+AV483*AV451</f>
        <v>0</v>
      </c>
      <c r="CE483" s="233">
        <f t="shared" si="65"/>
        <v>0</v>
      </c>
      <c r="CF483" s="190"/>
      <c r="CG483" s="191">
        <f>+SUM(BE483:BO483)*BE451/BO$2+SUM(BP483:BV483)*BP451/BV$2+BW483*BW451+BX483*BX451+BY483*BY451</f>
        <v>0</v>
      </c>
      <c r="CH483" s="234">
        <f t="shared" si="66"/>
        <v>0</v>
      </c>
      <c r="CI483" s="190"/>
      <c r="CJ483" s="433">
        <f>+CA483*CA452+CD483*CD452+CG483*CG452</f>
        <v>0</v>
      </c>
      <c r="CL483" s="236"/>
      <c r="CM483" s="237"/>
      <c r="CN483" s="238"/>
      <c r="CP483" s="239"/>
      <c r="CQ483" s="240"/>
      <c r="CR483" s="240"/>
      <c r="CS483" s="240"/>
      <c r="CT483" s="241"/>
      <c r="CU483" s="242">
        <f t="shared" si="75"/>
        <v>0</v>
      </c>
      <c r="CW483" s="243"/>
      <c r="CX483" s="244">
        <f>+IF(DM483=0,0,IF(5*DM483/DM451&lt;2,2,5*DM483/DM451))</f>
        <v>0</v>
      </c>
      <c r="CY483" s="202">
        <f t="shared" si="68"/>
        <v>0</v>
      </c>
      <c r="CZ483" s="245">
        <f>+CW451*CW483+CX451*CX483+CY451*CY483</f>
        <v>0</v>
      </c>
      <c r="DA483" s="204"/>
      <c r="DB483" s="243"/>
      <c r="DC483" s="244">
        <f>+IF(DN483=0,0,IF(5*DN483/DN451&lt;2,2,5*DN483/DN451))</f>
        <v>0</v>
      </c>
      <c r="DD483" s="202">
        <f t="shared" si="69"/>
        <v>0</v>
      </c>
      <c r="DE483" s="246">
        <f>+DB451*DB483+DC451*DC483+DD451*DD483</f>
        <v>0</v>
      </c>
      <c r="DF483" s="190"/>
      <c r="DG483" s="243"/>
      <c r="DH483" s="202">
        <f t="shared" si="67"/>
        <v>0</v>
      </c>
      <c r="DI483" s="202">
        <f t="shared" si="70"/>
        <v>0</v>
      </c>
      <c r="DJ483" s="246">
        <f>+DG451*DG483+DH451*DH483+DI451*DI483</f>
        <v>0</v>
      </c>
      <c r="DK483" s="209"/>
      <c r="DL483" s="247"/>
      <c r="DM483" s="248"/>
      <c r="DN483" s="248"/>
      <c r="DO483" s="249"/>
      <c r="DR483" s="250">
        <f t="shared" si="71"/>
        <v>0</v>
      </c>
      <c r="DS483" s="397"/>
      <c r="DT483" s="397"/>
      <c r="DU483" s="398"/>
      <c r="DV483" s="391"/>
      <c r="DW483" s="253">
        <f t="shared" si="72"/>
        <v>0</v>
      </c>
      <c r="DX483" s="399"/>
      <c r="DY483" s="399"/>
      <c r="DZ483" s="400"/>
      <c r="EA483" s="391"/>
      <c r="EB483" s="401">
        <f t="shared" si="73"/>
        <v>0</v>
      </c>
      <c r="EC483" s="402"/>
      <c r="ED483" s="402"/>
      <c r="EE483" s="403"/>
    </row>
    <row r="484" spans="1:135" x14ac:dyDescent="0.3">
      <c r="A484" s="20">
        <f t="shared" si="74"/>
        <v>70932</v>
      </c>
      <c r="B484" s="21"/>
      <c r="C484" s="21"/>
      <c r="D484" s="21"/>
      <c r="E484" s="458"/>
      <c r="F484" s="266"/>
      <c r="G484" s="268"/>
      <c r="H484" s="268"/>
      <c r="I484" s="268"/>
      <c r="J484" s="268"/>
      <c r="K484" s="268"/>
      <c r="L484" s="268"/>
      <c r="M484" s="268"/>
      <c r="N484" s="268"/>
      <c r="O484" s="224"/>
      <c r="P484" s="167">
        <f>+IF(DL484=0,0,IF(5*DL484/DL481&lt;2,2,5*DL484/DL451))</f>
        <v>0</v>
      </c>
      <c r="Q484" s="266"/>
      <c r="R484" s="269"/>
      <c r="S484" s="269"/>
      <c r="T484" s="169"/>
      <c r="U484" s="169"/>
      <c r="V484" s="169"/>
      <c r="W484" s="166"/>
      <c r="X484" s="183">
        <f>IF(CL451=0,0,5-CL484*0.3)</f>
        <v>0</v>
      </c>
      <c r="Y484" s="169">
        <f>+IF(CP451="M",CU484,0)</f>
        <v>0</v>
      </c>
      <c r="Z484" s="170"/>
      <c r="AB484" s="266"/>
      <c r="AC484" s="268"/>
      <c r="AD484" s="268"/>
      <c r="AE484" s="268"/>
      <c r="AF484" s="268"/>
      <c r="AG484" s="268"/>
      <c r="AH484" s="268"/>
      <c r="AI484" s="268"/>
      <c r="AJ484" s="268"/>
      <c r="AK484" s="226"/>
      <c r="AL484" s="227"/>
      <c r="AM484" s="223">
        <f>+SUM(AX484:BC484)/BC450</f>
        <v>0</v>
      </c>
      <c r="AN484" s="269"/>
      <c r="AO484" s="269"/>
      <c r="AP484" s="169"/>
      <c r="AQ484" s="169"/>
      <c r="AR484" s="169"/>
      <c r="AS484" s="166"/>
      <c r="AT484" s="183">
        <f>IF(CM451=0,0,5-CM484*0.3)</f>
        <v>0</v>
      </c>
      <c r="AU484" s="169">
        <f>+IF(CQ451="G",CU484,0)</f>
        <v>0</v>
      </c>
      <c r="AV484" s="173"/>
      <c r="AX484" s="228"/>
      <c r="AY484" s="229"/>
      <c r="AZ484" s="229"/>
      <c r="BA484" s="229"/>
      <c r="BB484" s="229"/>
      <c r="BC484" s="230"/>
      <c r="BE484" s="270"/>
      <c r="BF484" s="268"/>
      <c r="BG484" s="268"/>
      <c r="BH484" s="268"/>
      <c r="BI484" s="268"/>
      <c r="BJ484" s="268"/>
      <c r="BK484" s="268"/>
      <c r="BL484" s="268"/>
      <c r="BM484" s="268"/>
      <c r="BN484" s="226"/>
      <c r="BO484" s="227"/>
      <c r="BP484" s="223"/>
      <c r="BQ484" s="269"/>
      <c r="BR484" s="269"/>
      <c r="BS484" s="169"/>
      <c r="BT484" s="169"/>
      <c r="BU484" s="169"/>
      <c r="BV484" s="166"/>
      <c r="BW484" s="183">
        <f>IF(CV451=0,0,5-CV484*0.3)</f>
        <v>0</v>
      </c>
      <c r="BX484" s="169">
        <f>+IF(AY451="G",BC484,0)</f>
        <v>0</v>
      </c>
      <c r="BY484" s="184"/>
      <c r="CA484" s="185">
        <f>+SUM(F484:O484)*F451/P450+P484*P451+Q451*SUM(Q484:W484)/W450+X451*X484+Y451*Y484+Z451*Z484</f>
        <v>0</v>
      </c>
      <c r="CB484" s="232">
        <f t="shared" si="64"/>
        <v>0</v>
      </c>
      <c r="CC484" s="187"/>
      <c r="CD484" s="188">
        <f>+SUM(AB484:AL484)*AB451/AL$2+SUM(AM484:AS484)*AM451/AS$2+AT484*AT451+AU484*AU451+AV484*AV451</f>
        <v>0</v>
      </c>
      <c r="CE484" s="233">
        <f t="shared" si="65"/>
        <v>0</v>
      </c>
      <c r="CF484" s="190"/>
      <c r="CG484" s="191">
        <f>+SUM(BE484:BO484)*BE451/BO$2+SUM(BP484:BV484)*BP451/BV$2+BW484*BW451+BX484*BX451+BY484*BY451</f>
        <v>0</v>
      </c>
      <c r="CH484" s="234">
        <f t="shared" si="66"/>
        <v>0</v>
      </c>
      <c r="CI484" s="190"/>
      <c r="CJ484" s="433">
        <f>+CA484*CA452+CD484*CD452+CG484*CG452</f>
        <v>0</v>
      </c>
      <c r="CL484" s="236"/>
      <c r="CM484" s="237"/>
      <c r="CN484" s="238"/>
      <c r="CP484" s="239"/>
      <c r="CQ484" s="240"/>
      <c r="CR484" s="240"/>
      <c r="CS484" s="240"/>
      <c r="CT484" s="241"/>
      <c r="CU484" s="242">
        <f t="shared" si="75"/>
        <v>0</v>
      </c>
      <c r="CW484" s="243"/>
      <c r="CX484" s="244">
        <f>+IF(DM484=0,0,IF(5*DM484/DM451&lt;2,2,5*DM484/DM451))</f>
        <v>0</v>
      </c>
      <c r="CY484" s="202">
        <f t="shared" si="68"/>
        <v>0</v>
      </c>
      <c r="CZ484" s="245">
        <f>+CW451*CW484+CX451*CX484+CY451*CY484</f>
        <v>0</v>
      </c>
      <c r="DA484" s="204"/>
      <c r="DB484" s="243"/>
      <c r="DC484" s="244">
        <f>+IF(DN484=0,0,IF(5*DN484/DN451&lt;2,2,5*DN484/DN451))</f>
        <v>0</v>
      </c>
      <c r="DD484" s="202">
        <f t="shared" si="69"/>
        <v>0</v>
      </c>
      <c r="DE484" s="246">
        <f>+DB451*DB484+DC451*DC484+DD451*DD484</f>
        <v>0</v>
      </c>
      <c r="DF484" s="190"/>
      <c r="DG484" s="243"/>
      <c r="DH484" s="202">
        <f t="shared" si="67"/>
        <v>0</v>
      </c>
      <c r="DI484" s="202">
        <f t="shared" si="70"/>
        <v>0</v>
      </c>
      <c r="DJ484" s="246">
        <f>+DG451*DG484+DH451*DH484+DI451*DI484</f>
        <v>0</v>
      </c>
      <c r="DK484" s="209"/>
      <c r="DL484" s="247"/>
      <c r="DM484" s="248"/>
      <c r="DN484" s="248"/>
      <c r="DO484" s="249"/>
      <c r="DR484" s="250">
        <f t="shared" si="71"/>
        <v>0</v>
      </c>
      <c r="DS484" s="397"/>
      <c r="DT484" s="397"/>
      <c r="DU484" s="398"/>
      <c r="DV484" s="391"/>
      <c r="DW484" s="253">
        <f t="shared" si="72"/>
        <v>0</v>
      </c>
      <c r="DX484" s="399"/>
      <c r="DY484" s="399"/>
      <c r="DZ484" s="400"/>
      <c r="EA484" s="391"/>
      <c r="EB484" s="401">
        <f t="shared" si="73"/>
        <v>0</v>
      </c>
      <c r="EC484" s="402"/>
      <c r="ED484" s="402"/>
      <c r="EE484" s="403"/>
    </row>
    <row r="485" spans="1:135" x14ac:dyDescent="0.3">
      <c r="A485" s="20">
        <f t="shared" si="74"/>
        <v>70933</v>
      </c>
      <c r="B485" s="21"/>
      <c r="C485" s="21"/>
      <c r="D485" s="21"/>
      <c r="E485" s="458"/>
      <c r="F485" s="223"/>
      <c r="G485" s="183"/>
      <c r="H485" s="183"/>
      <c r="I485" s="183"/>
      <c r="J485" s="183"/>
      <c r="K485" s="183"/>
      <c r="L485" s="183"/>
      <c r="M485" s="183"/>
      <c r="N485" s="183"/>
      <c r="O485" s="224"/>
      <c r="P485" s="167">
        <f>+IF(DL485=0,0,IF(5*DL485/DL482&lt;2,2,5*DL485/DL451))</f>
        <v>0</v>
      </c>
      <c r="Q485" s="223"/>
      <c r="R485" s="225"/>
      <c r="S485" s="225"/>
      <c r="T485" s="168"/>
      <c r="U485" s="168"/>
      <c r="V485" s="168"/>
      <c r="W485" s="166"/>
      <c r="X485" s="183">
        <f>IF(CL451=0,0,5-CL485*0.3)</f>
        <v>0</v>
      </c>
      <c r="Y485" s="169">
        <f>+IF(CP451="M",CU485,0)</f>
        <v>0</v>
      </c>
      <c r="Z485" s="170"/>
      <c r="AB485" s="223"/>
      <c r="AC485" s="183"/>
      <c r="AD485" s="183"/>
      <c r="AE485" s="183"/>
      <c r="AF485" s="183"/>
      <c r="AG485" s="183"/>
      <c r="AH485" s="183"/>
      <c r="AI485" s="183"/>
      <c r="AJ485" s="183"/>
      <c r="AK485" s="226"/>
      <c r="AL485" s="227"/>
      <c r="AM485" s="223">
        <f>+SUM(AX485:BC485)/BC450</f>
        <v>0</v>
      </c>
      <c r="AN485" s="225"/>
      <c r="AO485" s="225"/>
      <c r="AP485" s="168"/>
      <c r="AQ485" s="168"/>
      <c r="AR485" s="168"/>
      <c r="AS485" s="166"/>
      <c r="AT485" s="183">
        <f>IF(CM451=0,0,5-CM485*0.3)</f>
        <v>0</v>
      </c>
      <c r="AU485" s="169">
        <f>+IF(CQ451="G",CU485,0)</f>
        <v>0</v>
      </c>
      <c r="AV485" s="173"/>
      <c r="AX485" s="228"/>
      <c r="AY485" s="229"/>
      <c r="AZ485" s="229"/>
      <c r="BA485" s="229"/>
      <c r="BB485" s="229"/>
      <c r="BC485" s="230"/>
      <c r="BE485" s="231"/>
      <c r="BF485" s="183"/>
      <c r="BG485" s="183"/>
      <c r="BH485" s="183"/>
      <c r="BI485" s="183"/>
      <c r="BJ485" s="183"/>
      <c r="BK485" s="183"/>
      <c r="BL485" s="183"/>
      <c r="BM485" s="183"/>
      <c r="BN485" s="226"/>
      <c r="BO485" s="227"/>
      <c r="BP485" s="223"/>
      <c r="BQ485" s="225"/>
      <c r="BR485" s="225"/>
      <c r="BS485" s="168"/>
      <c r="BT485" s="168"/>
      <c r="BU485" s="168"/>
      <c r="BV485" s="166"/>
      <c r="BW485" s="183">
        <f>IF(CV451=0,0,5-CV485*0.3)</f>
        <v>0</v>
      </c>
      <c r="BX485" s="169">
        <f>+IF(AY451="G",BC485,0)</f>
        <v>0</v>
      </c>
      <c r="BY485" s="184"/>
      <c r="CA485" s="185">
        <f>+SUM(F485:O485)*F451/P450+P485*P451+Q451*SUM(Q485:W485)/W450+X451*X485+Y451*Y485+Z451*Z485</f>
        <v>0</v>
      </c>
      <c r="CB485" s="232">
        <f t="shared" si="64"/>
        <v>0</v>
      </c>
      <c r="CC485" s="187"/>
      <c r="CD485" s="188">
        <f>+SUM(AB485:AL485)*AB451/AL$2+SUM(AM485:AS485)*AM451/AS$2+AT485*AT451+AU485*AU451+AV485*AV451</f>
        <v>0</v>
      </c>
      <c r="CE485" s="233">
        <f t="shared" si="65"/>
        <v>0</v>
      </c>
      <c r="CF485" s="190"/>
      <c r="CG485" s="191">
        <f>+SUM(BE485:BO485)*BE451/BO$2+SUM(BP485:BV485)*BP451/BV$2+BW485*BW451+BX485*BX451+BY485*BY451</f>
        <v>0</v>
      </c>
      <c r="CH485" s="234">
        <f t="shared" si="66"/>
        <v>0</v>
      </c>
      <c r="CI485" s="190"/>
      <c r="CJ485" s="433">
        <f>+CA485*CA452+CD485*CD452+CG485*CG452</f>
        <v>0</v>
      </c>
      <c r="CL485" s="236"/>
      <c r="CM485" s="237"/>
      <c r="CN485" s="238"/>
      <c r="CP485" s="239"/>
      <c r="CQ485" s="240"/>
      <c r="CR485" s="240"/>
      <c r="CS485" s="240"/>
      <c r="CT485" s="241"/>
      <c r="CU485" s="242">
        <f t="shared" si="75"/>
        <v>0</v>
      </c>
      <c r="CW485" s="243"/>
      <c r="CX485" s="244">
        <f>+IF(DM485=0,0,IF(5*DM485/DM451&lt;2,2,5*DM485/DM451))</f>
        <v>0</v>
      </c>
      <c r="CY485" s="202">
        <f t="shared" si="68"/>
        <v>0</v>
      </c>
      <c r="CZ485" s="245">
        <f>+CW451*CW485+CX451*CX485+CY451*CY485</f>
        <v>0</v>
      </c>
      <c r="DA485" s="204"/>
      <c r="DB485" s="243"/>
      <c r="DC485" s="244">
        <f>+IF(DN485=0,0,IF(5*DN485/DN451&lt;2,2,5*DN485/DN451))</f>
        <v>0</v>
      </c>
      <c r="DD485" s="202">
        <f t="shared" si="69"/>
        <v>0</v>
      </c>
      <c r="DE485" s="246">
        <f>+DB451*DB485+DC451*DC485+DD451*DD485</f>
        <v>0</v>
      </c>
      <c r="DF485" s="190"/>
      <c r="DG485" s="243"/>
      <c r="DH485" s="202">
        <f t="shared" si="67"/>
        <v>0</v>
      </c>
      <c r="DI485" s="202">
        <f t="shared" si="70"/>
        <v>0</v>
      </c>
      <c r="DJ485" s="246">
        <f>+DG451*DG485+DH451*DH485+DI451*DI485</f>
        <v>0</v>
      </c>
      <c r="DK485" s="209"/>
      <c r="DL485" s="247"/>
      <c r="DM485" s="248"/>
      <c r="DN485" s="248"/>
      <c r="DO485" s="249"/>
      <c r="DR485" s="250">
        <f t="shared" si="71"/>
        <v>0</v>
      </c>
      <c r="DS485" s="397"/>
      <c r="DT485" s="397"/>
      <c r="DU485" s="398"/>
      <c r="DV485" s="391"/>
      <c r="DW485" s="253">
        <f t="shared" si="72"/>
        <v>0</v>
      </c>
      <c r="DX485" s="399"/>
      <c r="DY485" s="399"/>
      <c r="DZ485" s="400"/>
      <c r="EA485" s="391"/>
      <c r="EB485" s="401">
        <f t="shared" si="73"/>
        <v>0</v>
      </c>
      <c r="EC485" s="402"/>
      <c r="ED485" s="402"/>
      <c r="EE485" s="403"/>
    </row>
    <row r="486" spans="1:135" x14ac:dyDescent="0.3">
      <c r="A486" s="20">
        <f t="shared" si="74"/>
        <v>70934</v>
      </c>
      <c r="B486" s="21"/>
      <c r="C486" s="21"/>
      <c r="D486" s="21"/>
      <c r="E486" s="458"/>
      <c r="F486" s="223"/>
      <c r="G486" s="183"/>
      <c r="H486" s="183"/>
      <c r="I486" s="183"/>
      <c r="J486" s="183"/>
      <c r="K486" s="183"/>
      <c r="L486" s="183"/>
      <c r="M486" s="183"/>
      <c r="N486" s="183"/>
      <c r="O486" s="224"/>
      <c r="P486" s="167">
        <f>+IF(DL486=0,0,IF(5*DL486/DL483&lt;2,2,5*DL486/DL451))</f>
        <v>0</v>
      </c>
      <c r="Q486" s="223"/>
      <c r="R486" s="225"/>
      <c r="S486" s="225"/>
      <c r="T486" s="168"/>
      <c r="U486" s="168"/>
      <c r="V486" s="168"/>
      <c r="W486" s="166"/>
      <c r="X486" s="183">
        <f>IF(CL451=0,0,5-CL486*0.3)</f>
        <v>0</v>
      </c>
      <c r="Y486" s="169">
        <f>+IF(CP451="M",CU486,0)</f>
        <v>0</v>
      </c>
      <c r="Z486" s="170"/>
      <c r="AB486" s="223"/>
      <c r="AC486" s="183"/>
      <c r="AD486" s="183"/>
      <c r="AE486" s="183"/>
      <c r="AF486" s="183"/>
      <c r="AG486" s="183"/>
      <c r="AH486" s="183"/>
      <c r="AI486" s="183"/>
      <c r="AJ486" s="183"/>
      <c r="AK486" s="226"/>
      <c r="AL486" s="227"/>
      <c r="AM486" s="223">
        <f>+SUM(AX486:BC486)/BC450</f>
        <v>0</v>
      </c>
      <c r="AN486" s="225"/>
      <c r="AO486" s="225"/>
      <c r="AP486" s="168"/>
      <c r="AQ486" s="168"/>
      <c r="AR486" s="168"/>
      <c r="AS486" s="166"/>
      <c r="AT486" s="183">
        <f>IF(CM451=0,0,5-CM486*0.3)</f>
        <v>0</v>
      </c>
      <c r="AU486" s="169">
        <f>+IF(CQ451="G",CU486,0)</f>
        <v>0</v>
      </c>
      <c r="AV486" s="173"/>
      <c r="AX486" s="228"/>
      <c r="AY486" s="229"/>
      <c r="AZ486" s="229"/>
      <c r="BA486" s="229"/>
      <c r="BB486" s="229"/>
      <c r="BC486" s="230"/>
      <c r="BE486" s="231"/>
      <c r="BF486" s="183"/>
      <c r="BG486" s="183"/>
      <c r="BH486" s="183"/>
      <c r="BI486" s="183"/>
      <c r="BJ486" s="183"/>
      <c r="BK486" s="183"/>
      <c r="BL486" s="183"/>
      <c r="BM486" s="183"/>
      <c r="BN486" s="226"/>
      <c r="BO486" s="227"/>
      <c r="BP486" s="223"/>
      <c r="BQ486" s="225"/>
      <c r="BR486" s="225"/>
      <c r="BS486" s="168"/>
      <c r="BT486" s="168"/>
      <c r="BU486" s="168"/>
      <c r="BV486" s="166"/>
      <c r="BW486" s="183">
        <f>IF(CV451=0,0,5-CV486*0.3)</f>
        <v>0</v>
      </c>
      <c r="BX486" s="169">
        <f>+IF(AY451="G",BC486,0)</f>
        <v>0</v>
      </c>
      <c r="BY486" s="184"/>
      <c r="CA486" s="185">
        <f>+SUM(F486:O486)*F451/P450+P486*P451+Q451*SUM(Q486:W486)/W450+X451*X486+Y451*Y486+Z451*Z486</f>
        <v>0</v>
      </c>
      <c r="CB486" s="232">
        <f t="shared" si="64"/>
        <v>0</v>
      </c>
      <c r="CC486" s="187"/>
      <c r="CD486" s="188">
        <f>+SUM(AB486:AL486)*AB451/AL$2+SUM(AM486:AS486)*AM451/AS$2+AT486*AT451+AU486*AU451+AV486*AV451</f>
        <v>0</v>
      </c>
      <c r="CE486" s="233">
        <f t="shared" si="65"/>
        <v>0</v>
      </c>
      <c r="CF486" s="190"/>
      <c r="CG486" s="191">
        <f>+SUM(BE486:BO486)*BE451/BO$2+SUM(BP486:BV486)*BP451/BV$2+BW486*BW451+BX486*BX451+BY486*BY451</f>
        <v>0</v>
      </c>
      <c r="CH486" s="234">
        <f t="shared" si="66"/>
        <v>0</v>
      </c>
      <c r="CI486" s="190"/>
      <c r="CJ486" s="433">
        <f>+CA486*CA452+CD486*CD452+CG486*CG452</f>
        <v>0</v>
      </c>
      <c r="CL486" s="236"/>
      <c r="CM486" s="237"/>
      <c r="CN486" s="238"/>
      <c r="CP486" s="239"/>
      <c r="CQ486" s="240"/>
      <c r="CR486" s="240"/>
      <c r="CS486" s="240"/>
      <c r="CT486" s="241"/>
      <c r="CU486" s="242">
        <f t="shared" si="75"/>
        <v>0</v>
      </c>
      <c r="CW486" s="243"/>
      <c r="CX486" s="244">
        <f>+IF(DM486=0,0,IF(5*DM486/DM451&lt;2,2,5*DM486/DM451))</f>
        <v>0</v>
      </c>
      <c r="CY486" s="202">
        <f t="shared" si="68"/>
        <v>0</v>
      </c>
      <c r="CZ486" s="245">
        <f>+CW451*CW486+CX451*CX486+CY451*CY486</f>
        <v>0</v>
      </c>
      <c r="DA486" s="204"/>
      <c r="DB486" s="243"/>
      <c r="DC486" s="244">
        <f>+IF(DN486=0,0,IF(5*DN486/DN451&lt;2,2,5*DN486/DN451))</f>
        <v>0</v>
      </c>
      <c r="DD486" s="202">
        <f t="shared" si="69"/>
        <v>0</v>
      </c>
      <c r="DE486" s="246">
        <f>+DB451*DB486+DC451*DC486+DD451*DD486</f>
        <v>0</v>
      </c>
      <c r="DF486" s="190"/>
      <c r="DG486" s="243"/>
      <c r="DH486" s="202">
        <f t="shared" si="67"/>
        <v>0</v>
      </c>
      <c r="DI486" s="202">
        <f t="shared" si="70"/>
        <v>0</v>
      </c>
      <c r="DJ486" s="246">
        <f>+DG451*DG486+DH451*DH486+DI451*DI486</f>
        <v>0</v>
      </c>
      <c r="DK486" s="209"/>
      <c r="DL486" s="247"/>
      <c r="DM486" s="248"/>
      <c r="DN486" s="248"/>
      <c r="DO486" s="249"/>
      <c r="DR486" s="250">
        <f t="shared" si="71"/>
        <v>0</v>
      </c>
      <c r="DS486" s="397"/>
      <c r="DT486" s="397"/>
      <c r="DU486" s="398"/>
      <c r="DV486" s="391"/>
      <c r="DW486" s="253">
        <f t="shared" si="72"/>
        <v>0</v>
      </c>
      <c r="DX486" s="399"/>
      <c r="DY486" s="399"/>
      <c r="DZ486" s="400"/>
      <c r="EA486" s="391"/>
      <c r="EB486" s="401">
        <f t="shared" si="73"/>
        <v>0</v>
      </c>
      <c r="EC486" s="402"/>
      <c r="ED486" s="402"/>
      <c r="EE486" s="403"/>
    </row>
    <row r="487" spans="1:135" x14ac:dyDescent="0.3">
      <c r="A487" s="20">
        <f t="shared" si="74"/>
        <v>70935</v>
      </c>
      <c r="B487" s="21"/>
      <c r="C487" s="21"/>
      <c r="D487" s="21"/>
      <c r="E487" s="458"/>
      <c r="F487" s="223"/>
      <c r="G487" s="183"/>
      <c r="H487" s="183"/>
      <c r="I487" s="183"/>
      <c r="J487" s="183"/>
      <c r="K487" s="183"/>
      <c r="L487" s="183"/>
      <c r="M487" s="183"/>
      <c r="N487" s="183"/>
      <c r="O487" s="224"/>
      <c r="P487" s="167">
        <f>+IF(DL487=0,0,IF(5*DL487/DL484&lt;2,2,5*DL487/DL451))</f>
        <v>0</v>
      </c>
      <c r="Q487" s="223"/>
      <c r="R487" s="225"/>
      <c r="S487" s="225"/>
      <c r="T487" s="168"/>
      <c r="U487" s="168"/>
      <c r="V487" s="168"/>
      <c r="W487" s="166"/>
      <c r="X487" s="183">
        <f>IF(CL451=0,0,5-CL487*0.3)</f>
        <v>0</v>
      </c>
      <c r="Y487" s="169">
        <f>+IF(CP451="M",CU487,0)</f>
        <v>0</v>
      </c>
      <c r="Z487" s="170"/>
      <c r="AB487" s="223"/>
      <c r="AC487" s="183"/>
      <c r="AD487" s="183"/>
      <c r="AE487" s="183"/>
      <c r="AF487" s="183"/>
      <c r="AG487" s="183"/>
      <c r="AH487" s="183"/>
      <c r="AI487" s="183"/>
      <c r="AJ487" s="183"/>
      <c r="AK487" s="226"/>
      <c r="AL487" s="227"/>
      <c r="AM487" s="223">
        <f>+SUM(AX487:BC487)/BC450</f>
        <v>0</v>
      </c>
      <c r="AN487" s="225"/>
      <c r="AO487" s="225"/>
      <c r="AP487" s="168"/>
      <c r="AQ487" s="168"/>
      <c r="AR487" s="168"/>
      <c r="AS487" s="166"/>
      <c r="AT487" s="183">
        <f>IF(CM451=0,0,5-CM487*0.3)</f>
        <v>0</v>
      </c>
      <c r="AU487" s="169">
        <f>+IF(CQ451="G",CU487,0)</f>
        <v>0</v>
      </c>
      <c r="AV487" s="173"/>
      <c r="AX487" s="228"/>
      <c r="AY487" s="229"/>
      <c r="AZ487" s="229"/>
      <c r="BA487" s="229"/>
      <c r="BB487" s="229"/>
      <c r="BC487" s="230"/>
      <c r="BE487" s="231"/>
      <c r="BF487" s="183"/>
      <c r="BG487" s="183"/>
      <c r="BH487" s="183"/>
      <c r="BI487" s="183"/>
      <c r="BJ487" s="183"/>
      <c r="BK487" s="183"/>
      <c r="BL487" s="183"/>
      <c r="BM487" s="183"/>
      <c r="BN487" s="226"/>
      <c r="BO487" s="227"/>
      <c r="BP487" s="223"/>
      <c r="BQ487" s="225"/>
      <c r="BR487" s="225"/>
      <c r="BS487" s="168"/>
      <c r="BT487" s="168"/>
      <c r="BU487" s="168"/>
      <c r="BV487" s="166"/>
      <c r="BW487" s="183">
        <f>IF(CV451=0,0,5-CV487*0.3)</f>
        <v>0</v>
      </c>
      <c r="BX487" s="169">
        <f>+IF(AY451="G",BC487,0)</f>
        <v>0</v>
      </c>
      <c r="BY487" s="184"/>
      <c r="CA487" s="185">
        <f>+SUM(F487:O487)*F451/P450+P487*P451+Q451*SUM(Q487:W487)/W450+X451*X487+Y451*Y487+Z451*Z487</f>
        <v>0</v>
      </c>
      <c r="CB487" s="232">
        <f t="shared" si="64"/>
        <v>0</v>
      </c>
      <c r="CC487" s="187"/>
      <c r="CD487" s="188">
        <f>+SUM(AB487:AL487)*AB451/AL$2+SUM(AM487:AS487)*AM451/AS$2+AT487*AT451+AU487*AU451+AV487*AV451</f>
        <v>0</v>
      </c>
      <c r="CE487" s="233">
        <f t="shared" si="65"/>
        <v>0</v>
      </c>
      <c r="CF487" s="190"/>
      <c r="CG487" s="191">
        <f>+SUM(BE487:BO487)*BE451/BO$2+SUM(BP487:BV487)*BP451/BV$2+BW487*BW451+BX487*BX451+BY487*BY451</f>
        <v>0</v>
      </c>
      <c r="CH487" s="234">
        <f t="shared" si="66"/>
        <v>0</v>
      </c>
      <c r="CI487" s="190"/>
      <c r="CJ487" s="433">
        <f>+CA487*CA452+CD487*CD452+CG487*CG452</f>
        <v>0</v>
      </c>
      <c r="CL487" s="236"/>
      <c r="CM487" s="237"/>
      <c r="CN487" s="238"/>
      <c r="CP487" s="434"/>
      <c r="CQ487" s="435"/>
      <c r="CR487" s="435"/>
      <c r="CS487" s="435"/>
      <c r="CT487" s="436"/>
      <c r="CU487" s="242">
        <f t="shared" si="75"/>
        <v>0</v>
      </c>
      <c r="CW487" s="243"/>
      <c r="CX487" s="244">
        <f>+IF(DM487=0,0,IF(5*DM487/DM451&lt;2,2,5*DM487/DM451))</f>
        <v>0</v>
      </c>
      <c r="CY487" s="202">
        <f t="shared" si="68"/>
        <v>0</v>
      </c>
      <c r="CZ487" s="245">
        <f>+CW451*CW487+CX451*CX487+CY451*CY487</f>
        <v>0</v>
      </c>
      <c r="DA487" s="204"/>
      <c r="DB487" s="243"/>
      <c r="DC487" s="244">
        <f>+IF(DN487=0,0,IF(5*DN487/DN451&lt;2,2,5*DN487/DN451))</f>
        <v>0</v>
      </c>
      <c r="DD487" s="202">
        <f t="shared" si="69"/>
        <v>0</v>
      </c>
      <c r="DE487" s="246">
        <f>+DB451*DB487+DC451*DC487+DD451*DD487</f>
        <v>0</v>
      </c>
      <c r="DF487" s="190"/>
      <c r="DG487" s="243"/>
      <c r="DH487" s="202">
        <f t="shared" si="67"/>
        <v>0</v>
      </c>
      <c r="DI487" s="202">
        <f t="shared" si="70"/>
        <v>0</v>
      </c>
      <c r="DJ487" s="246">
        <f>+DG451*DG487+DH451*DH487+DI451*DI487</f>
        <v>0</v>
      </c>
      <c r="DK487" s="209"/>
      <c r="DL487" s="247"/>
      <c r="DM487" s="248"/>
      <c r="DN487" s="248"/>
      <c r="DO487" s="249"/>
      <c r="DR487" s="250">
        <f t="shared" si="71"/>
        <v>0</v>
      </c>
      <c r="DS487" s="397"/>
      <c r="DT487" s="397"/>
      <c r="DU487" s="398"/>
      <c r="DV487" s="391"/>
      <c r="DW487" s="253">
        <f t="shared" si="72"/>
        <v>0</v>
      </c>
      <c r="DX487" s="399"/>
      <c r="DY487" s="399"/>
      <c r="DZ487" s="400"/>
      <c r="EA487" s="391"/>
      <c r="EB487" s="401">
        <f t="shared" si="73"/>
        <v>0</v>
      </c>
      <c r="EC487" s="402"/>
      <c r="ED487" s="402"/>
      <c r="EE487" s="403"/>
    </row>
    <row r="488" spans="1:135" x14ac:dyDescent="0.3">
      <c r="A488" s="20">
        <f t="shared" si="74"/>
        <v>70936</v>
      </c>
      <c r="B488" s="21"/>
      <c r="C488" s="21"/>
      <c r="D488" s="21"/>
      <c r="E488" s="458"/>
      <c r="F488" s="223"/>
      <c r="G488" s="183"/>
      <c r="H488" s="183"/>
      <c r="I488" s="183"/>
      <c r="J488" s="183"/>
      <c r="K488" s="183"/>
      <c r="L488" s="183"/>
      <c r="M488" s="183"/>
      <c r="N488" s="183"/>
      <c r="O488" s="224"/>
      <c r="P488" s="167">
        <f>+IF(DL488=0,0,IF(5*DL488/DL485&lt;2,2,5*DL488/DL451))</f>
        <v>0</v>
      </c>
      <c r="Q488" s="223"/>
      <c r="R488" s="225"/>
      <c r="S488" s="225"/>
      <c r="T488" s="168"/>
      <c r="U488" s="168"/>
      <c r="V488" s="168"/>
      <c r="W488" s="166"/>
      <c r="X488" s="183">
        <f>IF(CL451=0,0,5-CL488*0.3)</f>
        <v>0</v>
      </c>
      <c r="Y488" s="169">
        <f>+IF(CP451="M",CU488,0)</f>
        <v>0</v>
      </c>
      <c r="Z488" s="170"/>
      <c r="AB488" s="223"/>
      <c r="AC488" s="183"/>
      <c r="AD488" s="183"/>
      <c r="AE488" s="183"/>
      <c r="AF488" s="183"/>
      <c r="AG488" s="183"/>
      <c r="AH488" s="183"/>
      <c r="AI488" s="183"/>
      <c r="AJ488" s="183"/>
      <c r="AK488" s="226"/>
      <c r="AL488" s="227"/>
      <c r="AM488" s="223">
        <f>+SUM(AX488:BC488)/BC450</f>
        <v>0</v>
      </c>
      <c r="AN488" s="225"/>
      <c r="AO488" s="225"/>
      <c r="AP488" s="168"/>
      <c r="AQ488" s="168"/>
      <c r="AR488" s="168"/>
      <c r="AS488" s="166"/>
      <c r="AT488" s="183">
        <f>IF(CM451=0,0,5-CM488*0.3)</f>
        <v>0</v>
      </c>
      <c r="AU488" s="169">
        <f>+IF(CQ451="G",CU488,0)</f>
        <v>0</v>
      </c>
      <c r="AV488" s="173"/>
      <c r="AX488" s="228"/>
      <c r="AY488" s="229"/>
      <c r="AZ488" s="229"/>
      <c r="BA488" s="229"/>
      <c r="BB488" s="229"/>
      <c r="BC488" s="230"/>
      <c r="BE488" s="231"/>
      <c r="BF488" s="183"/>
      <c r="BG488" s="183"/>
      <c r="BH488" s="183"/>
      <c r="BI488" s="183"/>
      <c r="BJ488" s="183"/>
      <c r="BK488" s="183"/>
      <c r="BL488" s="183"/>
      <c r="BM488" s="183"/>
      <c r="BN488" s="226"/>
      <c r="BO488" s="227"/>
      <c r="BP488" s="223"/>
      <c r="BQ488" s="225"/>
      <c r="BR488" s="225"/>
      <c r="BS488" s="168"/>
      <c r="BT488" s="168"/>
      <c r="BU488" s="168"/>
      <c r="BV488" s="166"/>
      <c r="BW488" s="183">
        <f>IF(CV451=0,0,5-CV488*0.3)</f>
        <v>0</v>
      </c>
      <c r="BX488" s="169">
        <f>+IF(AY451="G",BC488,0)</f>
        <v>0</v>
      </c>
      <c r="BY488" s="184"/>
      <c r="CA488" s="185">
        <f>+SUM(F488:O488)*F451/P450+P488*P451+Q451*SUM(Q488:W488)/W450+X451*X488+Y451*Y488+Z451*Z488</f>
        <v>0</v>
      </c>
      <c r="CB488" s="232">
        <f t="shared" si="64"/>
        <v>0</v>
      </c>
      <c r="CC488" s="187"/>
      <c r="CD488" s="188">
        <f>+SUM(AB488:AL488)*AB451/AL$2+SUM(AM488:AS488)*AM451/AS$2+AT488*AT451+AU488*AU451+AV488*AV451</f>
        <v>0</v>
      </c>
      <c r="CE488" s="233">
        <f t="shared" si="65"/>
        <v>0</v>
      </c>
      <c r="CF488" s="190"/>
      <c r="CG488" s="191">
        <f>+SUM(BE488:BO488)*BE451/BO$2+SUM(BP488:BV488)*BP451/BV$2+BW488*BW451+BX488*BX451+BY488*BY451</f>
        <v>0</v>
      </c>
      <c r="CH488" s="234">
        <f t="shared" si="66"/>
        <v>0</v>
      </c>
      <c r="CI488" s="190"/>
      <c r="CJ488" s="433">
        <f>+CA488*CA452+CD488*CD452+CG488*CG452</f>
        <v>0</v>
      </c>
      <c r="CL488" s="236"/>
      <c r="CM488" s="237"/>
      <c r="CN488" s="238"/>
      <c r="CP488" s="434"/>
      <c r="CQ488" s="435"/>
      <c r="CR488" s="435"/>
      <c r="CS488" s="435"/>
      <c r="CT488" s="436"/>
      <c r="CU488" s="242">
        <f t="shared" si="75"/>
        <v>0</v>
      </c>
      <c r="CW488" s="243"/>
      <c r="CX488" s="244">
        <f>+IF(DM488=0,0,IF(5*DM488/DM451&lt;2,2,5*DM488/DM451))</f>
        <v>0</v>
      </c>
      <c r="CY488" s="202">
        <f t="shared" si="68"/>
        <v>0</v>
      </c>
      <c r="CZ488" s="245">
        <f>+CW451*CW488+CX451*CX488+CY451*CY488</f>
        <v>0</v>
      </c>
      <c r="DA488" s="204"/>
      <c r="DB488" s="243"/>
      <c r="DC488" s="244">
        <f>+IF(DN488=0,0,IF(5*DN488/DN451&lt;2,2,5*DN488/DN451))</f>
        <v>0</v>
      </c>
      <c r="DD488" s="202">
        <f t="shared" si="69"/>
        <v>0</v>
      </c>
      <c r="DE488" s="246">
        <f>+DB451*DB488+DC451*DC488+DD451*DD488</f>
        <v>0</v>
      </c>
      <c r="DF488" s="190"/>
      <c r="DG488" s="243"/>
      <c r="DH488" s="202">
        <f t="shared" si="67"/>
        <v>0</v>
      </c>
      <c r="DI488" s="202">
        <f t="shared" si="70"/>
        <v>0</v>
      </c>
      <c r="DJ488" s="246">
        <f>+DG451*DG488+DH451*DH488+DI451*DI488</f>
        <v>0</v>
      </c>
      <c r="DK488" s="209"/>
      <c r="DL488" s="247"/>
      <c r="DM488" s="248"/>
      <c r="DN488" s="248"/>
      <c r="DO488" s="249"/>
      <c r="DR488" s="250">
        <f t="shared" si="71"/>
        <v>0</v>
      </c>
      <c r="DS488" s="397"/>
      <c r="DT488" s="397"/>
      <c r="DU488" s="398"/>
      <c r="DV488" s="391"/>
      <c r="DW488" s="253">
        <f t="shared" si="72"/>
        <v>0</v>
      </c>
      <c r="DX488" s="399"/>
      <c r="DY488" s="399"/>
      <c r="DZ488" s="400"/>
      <c r="EA488" s="391"/>
      <c r="EB488" s="401">
        <f t="shared" si="73"/>
        <v>0</v>
      </c>
      <c r="EC488" s="402"/>
      <c r="ED488" s="402"/>
      <c r="EE488" s="403"/>
    </row>
    <row r="489" spans="1:135" x14ac:dyDescent="0.3">
      <c r="A489" s="20">
        <f t="shared" si="74"/>
        <v>70937</v>
      </c>
      <c r="B489" s="21"/>
      <c r="C489" s="21"/>
      <c r="D489" s="21"/>
      <c r="E489" s="458"/>
      <c r="F489" s="223"/>
      <c r="G489" s="183"/>
      <c r="H489" s="183"/>
      <c r="I489" s="183"/>
      <c r="J489" s="183"/>
      <c r="K489" s="183"/>
      <c r="L489" s="183"/>
      <c r="M489" s="183"/>
      <c r="N489" s="183"/>
      <c r="O489" s="224"/>
      <c r="P489" s="167">
        <f>+IF(DL489=0,0,IF(5*DL489/DL486&lt;2,2,5*DL489/DL451))</f>
        <v>0</v>
      </c>
      <c r="Q489" s="223"/>
      <c r="R489" s="225"/>
      <c r="S489" s="225"/>
      <c r="T489" s="168"/>
      <c r="U489" s="168"/>
      <c r="V489" s="168"/>
      <c r="W489" s="166"/>
      <c r="X489" s="183">
        <f>IF(CL451=0,0,5-CL489*0.3)</f>
        <v>0</v>
      </c>
      <c r="Y489" s="169">
        <f>+IF(CP451="M",CU489,0)</f>
        <v>0</v>
      </c>
      <c r="Z489" s="170"/>
      <c r="AB489" s="223"/>
      <c r="AC489" s="183"/>
      <c r="AD489" s="183"/>
      <c r="AE489" s="183"/>
      <c r="AF489" s="183"/>
      <c r="AG489" s="183"/>
      <c r="AH489" s="183"/>
      <c r="AI489" s="183"/>
      <c r="AJ489" s="183"/>
      <c r="AK489" s="226"/>
      <c r="AL489" s="227"/>
      <c r="AM489" s="223">
        <f>+SUM(AX489:BC489)/BC450</f>
        <v>0</v>
      </c>
      <c r="AN489" s="225"/>
      <c r="AO489" s="225"/>
      <c r="AP489" s="168"/>
      <c r="AQ489" s="168"/>
      <c r="AR489" s="168"/>
      <c r="AS489" s="166"/>
      <c r="AT489" s="183">
        <f>IF(CM451=0,0,5-CM489*0.3)</f>
        <v>0</v>
      </c>
      <c r="AU489" s="169">
        <f>+IF(CQ451="G",CU489,0)</f>
        <v>0</v>
      </c>
      <c r="AV489" s="173"/>
      <c r="AX489" s="228"/>
      <c r="AY489" s="229"/>
      <c r="AZ489" s="229"/>
      <c r="BA489" s="229"/>
      <c r="BB489" s="229"/>
      <c r="BC489" s="230"/>
      <c r="BE489" s="231"/>
      <c r="BF489" s="183"/>
      <c r="BG489" s="183"/>
      <c r="BH489" s="183"/>
      <c r="BI489" s="183"/>
      <c r="BJ489" s="183"/>
      <c r="BK489" s="183"/>
      <c r="BL489" s="183"/>
      <c r="BM489" s="183"/>
      <c r="BN489" s="226"/>
      <c r="BO489" s="227"/>
      <c r="BP489" s="223"/>
      <c r="BQ489" s="225"/>
      <c r="BR489" s="225"/>
      <c r="BS489" s="168"/>
      <c r="BT489" s="168"/>
      <c r="BU489" s="168"/>
      <c r="BV489" s="166"/>
      <c r="BW489" s="183">
        <f>IF(CV451=0,0,5-CV489*0.3)</f>
        <v>0</v>
      </c>
      <c r="BX489" s="169">
        <f>+IF(AY451="G",BC489,0)</f>
        <v>0</v>
      </c>
      <c r="BY489" s="184"/>
      <c r="CA489" s="185">
        <f>+SUM(F489:O489)*F451/P450+P489*P451+Q451*SUM(Q489:W489)/W450+X451*X489+Y451*Y489+Z451*Z489</f>
        <v>0</v>
      </c>
      <c r="CB489" s="232">
        <f t="shared" si="64"/>
        <v>0</v>
      </c>
      <c r="CC489" s="187"/>
      <c r="CD489" s="188">
        <f>+SUM(AB489:AL489)*AB451/AL$2+SUM(AM489:AS489)*AM451/AS$2+AT489*AT451+AU489*AU451+AV489*AV451</f>
        <v>0</v>
      </c>
      <c r="CE489" s="233">
        <f t="shared" si="65"/>
        <v>0</v>
      </c>
      <c r="CF489" s="190"/>
      <c r="CG489" s="191">
        <f>+SUM(BE489:BO489)*BE451/BO$2+SUM(BP489:BV489)*BP451/BV$2+BW489*BW451+BX489*BX451+BY489*BY451</f>
        <v>0</v>
      </c>
      <c r="CH489" s="234">
        <f t="shared" si="66"/>
        <v>0</v>
      </c>
      <c r="CI489" s="190"/>
      <c r="CJ489" s="433">
        <f>+CA489*CA452+CD489*CD452+CG489*CG452</f>
        <v>0</v>
      </c>
      <c r="CL489" s="236"/>
      <c r="CM489" s="237"/>
      <c r="CN489" s="238"/>
      <c r="CP489" s="239"/>
      <c r="CQ489" s="240"/>
      <c r="CR489" s="240"/>
      <c r="CS489" s="240"/>
      <c r="CT489" s="241"/>
      <c r="CU489" s="242">
        <f t="shared" si="75"/>
        <v>0</v>
      </c>
      <c r="CW489" s="243"/>
      <c r="CX489" s="244">
        <f>+IF(DM489=0,0,IF(5*DM489/DM451&lt;2,2,5*DM489/DM451))</f>
        <v>0</v>
      </c>
      <c r="CY489" s="202">
        <f t="shared" si="68"/>
        <v>0</v>
      </c>
      <c r="CZ489" s="245">
        <f>+CW451*CW489+CX451*CX489+CY451*CY489</f>
        <v>0</v>
      </c>
      <c r="DA489" s="204"/>
      <c r="DB489" s="243"/>
      <c r="DC489" s="244">
        <f>+IF(DN489=0,0,IF(5*DN489/DN451&lt;2,2,5*DN489/DN451))</f>
        <v>0</v>
      </c>
      <c r="DD489" s="202">
        <f t="shared" si="69"/>
        <v>0</v>
      </c>
      <c r="DE489" s="246">
        <f>+DB451*DB489+DC451*DC489+DD451*DD489</f>
        <v>0</v>
      </c>
      <c r="DF489" s="190"/>
      <c r="DG489" s="243"/>
      <c r="DH489" s="202">
        <f t="shared" si="67"/>
        <v>0</v>
      </c>
      <c r="DI489" s="202">
        <f t="shared" si="70"/>
        <v>0</v>
      </c>
      <c r="DJ489" s="246">
        <f>+DG451*DG489+DH451*DH489+DI451*DI489</f>
        <v>0</v>
      </c>
      <c r="DK489" s="209"/>
      <c r="DL489" s="247"/>
      <c r="DM489" s="248"/>
      <c r="DN489" s="248"/>
      <c r="DO489" s="249"/>
      <c r="DR489" s="250">
        <f t="shared" si="71"/>
        <v>0</v>
      </c>
      <c r="DS489" s="397"/>
      <c r="DT489" s="397"/>
      <c r="DU489" s="398"/>
      <c r="DV489" s="391"/>
      <c r="DW489" s="253">
        <f t="shared" si="72"/>
        <v>0</v>
      </c>
      <c r="DX489" s="399"/>
      <c r="DY489" s="399"/>
      <c r="DZ489" s="400"/>
      <c r="EA489" s="391"/>
      <c r="EB489" s="401">
        <f t="shared" si="73"/>
        <v>0</v>
      </c>
      <c r="EC489" s="402"/>
      <c r="ED489" s="402"/>
      <c r="EE489" s="403"/>
    </row>
    <row r="490" spans="1:135" x14ac:dyDescent="0.3">
      <c r="A490" s="20">
        <f t="shared" si="74"/>
        <v>70938</v>
      </c>
      <c r="B490" s="21"/>
      <c r="C490" s="21"/>
      <c r="D490" s="21"/>
      <c r="E490" s="458"/>
      <c r="F490" s="223"/>
      <c r="G490" s="183"/>
      <c r="H490" s="183"/>
      <c r="I490" s="183"/>
      <c r="J490" s="183"/>
      <c r="K490" s="183"/>
      <c r="L490" s="183"/>
      <c r="M490" s="183"/>
      <c r="N490" s="183"/>
      <c r="O490" s="224"/>
      <c r="P490" s="167">
        <f>+IF(DL490=0,0,IF(5*DL490/DL487&lt;2,2,5*DL490/DL451))</f>
        <v>0</v>
      </c>
      <c r="Q490" s="223"/>
      <c r="R490" s="225"/>
      <c r="S490" s="225"/>
      <c r="T490" s="168"/>
      <c r="U490" s="168"/>
      <c r="V490" s="168"/>
      <c r="W490" s="166"/>
      <c r="X490" s="183">
        <f>IF(CL451=0,0,5-CL490*0.3)</f>
        <v>0</v>
      </c>
      <c r="Y490" s="169">
        <f>+IF(CP451="M",CU490,0)</f>
        <v>0</v>
      </c>
      <c r="Z490" s="170"/>
      <c r="AB490" s="223"/>
      <c r="AC490" s="183"/>
      <c r="AD490" s="183"/>
      <c r="AE490" s="183"/>
      <c r="AF490" s="183"/>
      <c r="AG490" s="183"/>
      <c r="AH490" s="183"/>
      <c r="AI490" s="183"/>
      <c r="AJ490" s="183"/>
      <c r="AK490" s="226"/>
      <c r="AL490" s="227"/>
      <c r="AM490" s="223">
        <f>+SUM(AX490:BC490)/BC450</f>
        <v>0</v>
      </c>
      <c r="AN490" s="225"/>
      <c r="AO490" s="225"/>
      <c r="AP490" s="168"/>
      <c r="AQ490" s="168"/>
      <c r="AR490" s="168"/>
      <c r="AS490" s="166"/>
      <c r="AT490" s="183">
        <f>IF(CM451=0,0,5-CM490*0.3)</f>
        <v>0</v>
      </c>
      <c r="AU490" s="169">
        <f>+IF(CQ451="G",CU490,0)</f>
        <v>0</v>
      </c>
      <c r="AV490" s="173"/>
      <c r="AX490" s="228"/>
      <c r="AY490" s="229"/>
      <c r="AZ490" s="229"/>
      <c r="BA490" s="229"/>
      <c r="BB490" s="229"/>
      <c r="BC490" s="230"/>
      <c r="BE490" s="231"/>
      <c r="BF490" s="183"/>
      <c r="BG490" s="183"/>
      <c r="BH490" s="183"/>
      <c r="BI490" s="183"/>
      <c r="BJ490" s="183"/>
      <c r="BK490" s="183"/>
      <c r="BL490" s="183"/>
      <c r="BM490" s="183"/>
      <c r="BN490" s="226"/>
      <c r="BO490" s="227"/>
      <c r="BP490" s="223"/>
      <c r="BQ490" s="225"/>
      <c r="BR490" s="225"/>
      <c r="BS490" s="168"/>
      <c r="BT490" s="168"/>
      <c r="BU490" s="168"/>
      <c r="BV490" s="166"/>
      <c r="BW490" s="183">
        <f>IF(CV451=0,0,5-CV490*0.3)</f>
        <v>0</v>
      </c>
      <c r="BX490" s="169">
        <f>+IF(AY451="G",BC490,0)</f>
        <v>0</v>
      </c>
      <c r="BY490" s="184"/>
      <c r="CA490" s="185">
        <f>+SUM(F490:O490)*F451/P450+P490*P451+Q451*SUM(Q490:W490)/W450+X451*X490+Y451*Y490+Z451*Z490</f>
        <v>0</v>
      </c>
      <c r="CB490" s="232">
        <f t="shared" si="64"/>
        <v>0</v>
      </c>
      <c r="CC490" s="187"/>
      <c r="CD490" s="188">
        <f>+SUM(AB490:AL490)*AB451/AL$2+SUM(AM490:AS490)*AM451/AS$2+AT490*AT451+AU490*AU451+AV490*AV451</f>
        <v>0</v>
      </c>
      <c r="CE490" s="233">
        <f t="shared" si="65"/>
        <v>0</v>
      </c>
      <c r="CF490" s="190"/>
      <c r="CG490" s="191">
        <f>+SUM(BE490:BO490)*BE451/BO$2+SUM(BP490:BV490)*BP451/BV$2+BW490*BW451+BX490*BX451+BY490*BY451</f>
        <v>0</v>
      </c>
      <c r="CH490" s="234">
        <f t="shared" si="66"/>
        <v>0</v>
      </c>
      <c r="CI490" s="190"/>
      <c r="CJ490" s="433">
        <f>+CA490*CA452+CD490*CD452+CG490*CG452</f>
        <v>0</v>
      </c>
      <c r="CL490" s="236"/>
      <c r="CM490" s="237"/>
      <c r="CN490" s="238"/>
      <c r="CP490" s="239"/>
      <c r="CQ490" s="240"/>
      <c r="CR490" s="240"/>
      <c r="CS490" s="240"/>
      <c r="CT490" s="241"/>
      <c r="CU490" s="242">
        <f t="shared" si="75"/>
        <v>0</v>
      </c>
      <c r="CW490" s="243"/>
      <c r="CX490" s="244">
        <f>+IF(DM490=0,0,IF(5*DM490/DM451&lt;2,2,5*DM490/DM451))</f>
        <v>0</v>
      </c>
      <c r="CY490" s="202">
        <f t="shared" si="68"/>
        <v>0</v>
      </c>
      <c r="CZ490" s="245">
        <f>+CW451*CW490+CX451*CX490+CY451*CY490</f>
        <v>0</v>
      </c>
      <c r="DA490" s="204"/>
      <c r="DB490" s="243"/>
      <c r="DC490" s="244">
        <f>+IF(DN490=0,0,IF(5*DN490/DN451&lt;2,2,5*DN490/DN451))</f>
        <v>0</v>
      </c>
      <c r="DD490" s="202">
        <f t="shared" si="69"/>
        <v>0</v>
      </c>
      <c r="DE490" s="246">
        <f>+DB451*DB490+DC451*DC490+DD451*DD490</f>
        <v>0</v>
      </c>
      <c r="DF490" s="190"/>
      <c r="DG490" s="243"/>
      <c r="DH490" s="202">
        <f t="shared" si="67"/>
        <v>0</v>
      </c>
      <c r="DI490" s="202">
        <f t="shared" si="70"/>
        <v>0</v>
      </c>
      <c r="DJ490" s="246">
        <f>+DG451*DG490+DH451*DH490+DI451*DI490</f>
        <v>0</v>
      </c>
      <c r="DK490" s="209"/>
      <c r="DL490" s="247"/>
      <c r="DM490" s="248"/>
      <c r="DN490" s="248"/>
      <c r="DO490" s="249"/>
      <c r="DR490" s="250">
        <f t="shared" si="71"/>
        <v>0</v>
      </c>
      <c r="DS490" s="397"/>
      <c r="DT490" s="397"/>
      <c r="DU490" s="398"/>
      <c r="DV490" s="391"/>
      <c r="DW490" s="253">
        <f t="shared" si="72"/>
        <v>0</v>
      </c>
      <c r="DX490" s="399"/>
      <c r="DY490" s="399"/>
      <c r="DZ490" s="400"/>
      <c r="EA490" s="391"/>
      <c r="EB490" s="401">
        <f t="shared" si="73"/>
        <v>0</v>
      </c>
      <c r="EC490" s="402"/>
      <c r="ED490" s="402"/>
      <c r="EE490" s="403"/>
    </row>
    <row r="491" spans="1:135" x14ac:dyDescent="0.3">
      <c r="A491" s="20">
        <f t="shared" si="74"/>
        <v>70939</v>
      </c>
      <c r="B491" s="21"/>
      <c r="C491" s="21"/>
      <c r="D491" s="21"/>
      <c r="E491" s="458"/>
      <c r="F491" s="223"/>
      <c r="G491" s="183"/>
      <c r="H491" s="183"/>
      <c r="I491" s="183"/>
      <c r="J491" s="183"/>
      <c r="K491" s="183"/>
      <c r="L491" s="183"/>
      <c r="M491" s="183"/>
      <c r="N491" s="183"/>
      <c r="O491" s="224"/>
      <c r="P491" s="167">
        <f>+IF(DL491=0,0,IF(5*DL491/DL488&lt;2,2,5*DL491/DL451))</f>
        <v>0</v>
      </c>
      <c r="Q491" s="223"/>
      <c r="R491" s="225"/>
      <c r="S491" s="225"/>
      <c r="T491" s="168"/>
      <c r="U491" s="168"/>
      <c r="V491" s="168"/>
      <c r="W491" s="166"/>
      <c r="X491" s="183">
        <f>IF(CL451=0,0,5-CL491*0.3)</f>
        <v>0</v>
      </c>
      <c r="Y491" s="169">
        <f>+IF(CP451="M",CU491,0)</f>
        <v>0</v>
      </c>
      <c r="Z491" s="170"/>
      <c r="AB491" s="223"/>
      <c r="AC491" s="183"/>
      <c r="AD491" s="183"/>
      <c r="AE491" s="183"/>
      <c r="AF491" s="183"/>
      <c r="AG491" s="183"/>
      <c r="AH491" s="183"/>
      <c r="AI491" s="183"/>
      <c r="AJ491" s="183"/>
      <c r="AK491" s="226"/>
      <c r="AL491" s="227"/>
      <c r="AM491" s="223">
        <f>+SUM(AX491:BC491)/BC450</f>
        <v>0</v>
      </c>
      <c r="AN491" s="225"/>
      <c r="AO491" s="225"/>
      <c r="AP491" s="168"/>
      <c r="AQ491" s="168"/>
      <c r="AR491" s="168"/>
      <c r="AS491" s="166"/>
      <c r="AT491" s="183">
        <f>IF(CM451=0,0,5-CM491*0.3)</f>
        <v>0</v>
      </c>
      <c r="AU491" s="169">
        <f>+IF(CQ451="G",CU491,0)</f>
        <v>0</v>
      </c>
      <c r="AV491" s="173"/>
      <c r="AX491" s="228"/>
      <c r="AY491" s="229"/>
      <c r="AZ491" s="229"/>
      <c r="BA491" s="229"/>
      <c r="BB491" s="229"/>
      <c r="BC491" s="230"/>
      <c r="BE491" s="231"/>
      <c r="BF491" s="183"/>
      <c r="BG491" s="183"/>
      <c r="BH491" s="183"/>
      <c r="BI491" s="183"/>
      <c r="BJ491" s="183"/>
      <c r="BK491" s="183"/>
      <c r="BL491" s="183"/>
      <c r="BM491" s="183"/>
      <c r="BN491" s="226"/>
      <c r="BO491" s="227"/>
      <c r="BP491" s="223"/>
      <c r="BQ491" s="225"/>
      <c r="BR491" s="225"/>
      <c r="BS491" s="168"/>
      <c r="BT491" s="168"/>
      <c r="BU491" s="168"/>
      <c r="BV491" s="166"/>
      <c r="BW491" s="183">
        <f>IF(CV451=0,0,5-CV491*0.3)</f>
        <v>0</v>
      </c>
      <c r="BX491" s="169">
        <f>+IF(AY451="G",BC491,0)</f>
        <v>0</v>
      </c>
      <c r="BY491" s="184"/>
      <c r="CA491" s="185">
        <f>+SUM(F491:O491)*F451/P450+P491*P451+Q451*SUM(Q491:W491)/W450+X451*X491+Y451*Y491+Z451*Z491</f>
        <v>0</v>
      </c>
      <c r="CB491" s="232">
        <f t="shared" si="64"/>
        <v>0</v>
      </c>
      <c r="CC491" s="187"/>
      <c r="CD491" s="188">
        <f>+SUM(AB491:AL491)*AB451/AL$2+SUM(AM491:AS491)*AM451/AS$2+AT491*AT451+AU491*AU451+AV491*AV451</f>
        <v>0</v>
      </c>
      <c r="CE491" s="233">
        <f t="shared" si="65"/>
        <v>0</v>
      </c>
      <c r="CF491" s="190"/>
      <c r="CG491" s="191">
        <f>+SUM(BE491:BO491)*BE451/BO$2+SUM(BP491:BV491)*BP451/BV$2+BW491*BW451+BX491*BX451+BY491*BY451</f>
        <v>0</v>
      </c>
      <c r="CH491" s="234">
        <f t="shared" si="66"/>
        <v>0</v>
      </c>
      <c r="CI491" s="190"/>
      <c r="CJ491" s="433">
        <f>+CA491*CA452+CD491*CD452+CG491*CG452</f>
        <v>0</v>
      </c>
      <c r="CL491" s="236"/>
      <c r="CM491" s="237"/>
      <c r="CN491" s="238"/>
      <c r="CP491" s="239"/>
      <c r="CQ491" s="240"/>
      <c r="CR491" s="240"/>
      <c r="CS491" s="240"/>
      <c r="CT491" s="241"/>
      <c r="CU491" s="242">
        <f t="shared" si="75"/>
        <v>0</v>
      </c>
      <c r="CW491" s="243"/>
      <c r="CX491" s="244">
        <f>+IF(DM491=0,0,IF(5*DM491/DM451&lt;2,2,5*DM491/DM451))</f>
        <v>0</v>
      </c>
      <c r="CY491" s="202">
        <f t="shared" si="68"/>
        <v>0</v>
      </c>
      <c r="CZ491" s="245">
        <f>+CW451*CW491+CX451*CX491+CY451*CY491</f>
        <v>0</v>
      </c>
      <c r="DA491" s="204"/>
      <c r="DB491" s="243"/>
      <c r="DC491" s="244">
        <f>+IF(DN491=0,0,IF(5*DN491/DN451&lt;2,2,5*DN491/DN451))</f>
        <v>0</v>
      </c>
      <c r="DD491" s="202">
        <f t="shared" si="69"/>
        <v>0</v>
      </c>
      <c r="DE491" s="246">
        <f>+DB451*DB491+DC451*DC491+DD451*DD491</f>
        <v>0</v>
      </c>
      <c r="DF491" s="190"/>
      <c r="DG491" s="243"/>
      <c r="DH491" s="202">
        <f t="shared" si="67"/>
        <v>0</v>
      </c>
      <c r="DI491" s="202">
        <f t="shared" si="70"/>
        <v>0</v>
      </c>
      <c r="DJ491" s="246">
        <f>+DG451*DG491+DH451*DH491+DI451*DI491</f>
        <v>0</v>
      </c>
      <c r="DK491" s="209"/>
      <c r="DL491" s="247"/>
      <c r="DM491" s="248"/>
      <c r="DN491" s="248"/>
      <c r="DO491" s="249"/>
      <c r="DR491" s="250">
        <f t="shared" si="71"/>
        <v>0</v>
      </c>
      <c r="DS491" s="397"/>
      <c r="DT491" s="397"/>
      <c r="DU491" s="398"/>
      <c r="DV491" s="391"/>
      <c r="DW491" s="253">
        <f t="shared" si="72"/>
        <v>0</v>
      </c>
      <c r="DX491" s="399"/>
      <c r="DY491" s="399"/>
      <c r="DZ491" s="400"/>
      <c r="EA491" s="391"/>
      <c r="EB491" s="401">
        <f t="shared" si="73"/>
        <v>0</v>
      </c>
      <c r="EC491" s="402"/>
      <c r="ED491" s="402"/>
      <c r="EE491" s="403"/>
    </row>
    <row r="492" spans="1:135" x14ac:dyDescent="0.3">
      <c r="A492" s="20">
        <f t="shared" si="74"/>
        <v>70940</v>
      </c>
      <c r="B492" s="21"/>
      <c r="C492" s="21"/>
      <c r="D492" s="21"/>
      <c r="E492" s="458"/>
      <c r="F492" s="223"/>
      <c r="G492" s="183"/>
      <c r="H492" s="183"/>
      <c r="I492" s="183"/>
      <c r="J492" s="183"/>
      <c r="K492" s="183"/>
      <c r="L492" s="183"/>
      <c r="M492" s="183"/>
      <c r="N492" s="183"/>
      <c r="O492" s="224"/>
      <c r="P492" s="167">
        <f>+IF(DL492=0,0,IF(5*DL492/DL489&lt;2,2,5*DL492/DL451))</f>
        <v>0</v>
      </c>
      <c r="Q492" s="223"/>
      <c r="R492" s="225"/>
      <c r="S492" s="225"/>
      <c r="T492" s="168"/>
      <c r="U492" s="168"/>
      <c r="V492" s="168"/>
      <c r="W492" s="166"/>
      <c r="X492" s="183">
        <f>IF(CL451=0,0,5-CL492*0.3)</f>
        <v>0</v>
      </c>
      <c r="Y492" s="169">
        <f>+IF(CP451="M",CU492,0)</f>
        <v>0</v>
      </c>
      <c r="Z492" s="170"/>
      <c r="AB492" s="223"/>
      <c r="AC492" s="183"/>
      <c r="AD492" s="183"/>
      <c r="AE492" s="183"/>
      <c r="AF492" s="183"/>
      <c r="AG492" s="183"/>
      <c r="AH492" s="183"/>
      <c r="AI492" s="183"/>
      <c r="AJ492" s="183"/>
      <c r="AK492" s="226"/>
      <c r="AL492" s="227"/>
      <c r="AM492" s="223">
        <f>+SUM(AX492:BC492)/BC450</f>
        <v>0</v>
      </c>
      <c r="AN492" s="225"/>
      <c r="AO492" s="225"/>
      <c r="AP492" s="168"/>
      <c r="AQ492" s="168"/>
      <c r="AR492" s="168"/>
      <c r="AS492" s="166"/>
      <c r="AT492" s="183">
        <f>IF(CM451=0,0,5-CM492*0.3)</f>
        <v>0</v>
      </c>
      <c r="AU492" s="169">
        <f>+IF(CQ451="G",CU492,0)</f>
        <v>0</v>
      </c>
      <c r="AV492" s="173"/>
      <c r="AX492" s="228"/>
      <c r="AY492" s="229"/>
      <c r="AZ492" s="229"/>
      <c r="BA492" s="229"/>
      <c r="BB492" s="229"/>
      <c r="BC492" s="230"/>
      <c r="BE492" s="231"/>
      <c r="BF492" s="183"/>
      <c r="BG492" s="183"/>
      <c r="BH492" s="183"/>
      <c r="BI492" s="183"/>
      <c r="BJ492" s="183"/>
      <c r="BK492" s="183"/>
      <c r="BL492" s="183"/>
      <c r="BM492" s="183"/>
      <c r="BN492" s="226"/>
      <c r="BO492" s="227"/>
      <c r="BP492" s="223"/>
      <c r="BQ492" s="225"/>
      <c r="BR492" s="225"/>
      <c r="BS492" s="168"/>
      <c r="BT492" s="168"/>
      <c r="BU492" s="168"/>
      <c r="BV492" s="166"/>
      <c r="BW492" s="183">
        <f>IF(CV451=0,0,5-CV492*0.3)</f>
        <v>0</v>
      </c>
      <c r="BX492" s="169">
        <f>+IF(AY451="G",BC492,0)</f>
        <v>0</v>
      </c>
      <c r="BY492" s="184"/>
      <c r="CA492" s="185">
        <f>+SUM(F492:O492)*F451/P450+P492*P451+Q451*SUM(Q492:W492)/W450+X451*X492+Y451*Y492+Z451*Z492</f>
        <v>0</v>
      </c>
      <c r="CB492" s="232">
        <f t="shared" si="64"/>
        <v>0</v>
      </c>
      <c r="CC492" s="187"/>
      <c r="CD492" s="188">
        <f>+SUM(AB492:AL492)*AB451/AL$2+SUM(AM492:AS492)*AM451/AS$2+AT492*AT451+AU492*AU451+AV492*AV451</f>
        <v>0</v>
      </c>
      <c r="CE492" s="233">
        <f t="shared" si="65"/>
        <v>0</v>
      </c>
      <c r="CF492" s="190"/>
      <c r="CG492" s="191">
        <f>+SUM(BE492:BO492)*BE451/BO$2+SUM(BP492:BV492)*BP451/BV$2+BW492*BW451+BX492*BX451+BY492*BY451</f>
        <v>0</v>
      </c>
      <c r="CH492" s="234">
        <f t="shared" si="66"/>
        <v>0</v>
      </c>
      <c r="CI492" s="190"/>
      <c r="CJ492" s="433">
        <f>+CA492*CA452+CD492*CD452+CG492*CG452</f>
        <v>0</v>
      </c>
      <c r="CL492" s="236"/>
      <c r="CM492" s="237"/>
      <c r="CN492" s="238"/>
      <c r="CP492" s="239"/>
      <c r="CQ492" s="240"/>
      <c r="CR492" s="240"/>
      <c r="CS492" s="240"/>
      <c r="CT492" s="241"/>
      <c r="CU492" s="242">
        <f t="shared" si="75"/>
        <v>0</v>
      </c>
      <c r="CW492" s="243"/>
      <c r="CX492" s="244">
        <f>+IF(DM492=0,0,IF(5*DM492/DM451&lt;2,2,5*DM492/DM451))</f>
        <v>0</v>
      </c>
      <c r="CY492" s="202">
        <f t="shared" si="68"/>
        <v>0</v>
      </c>
      <c r="CZ492" s="245">
        <f>+CW451*CW492+CX451*CX492+CY451*CY492</f>
        <v>0</v>
      </c>
      <c r="DA492" s="204"/>
      <c r="DB492" s="243"/>
      <c r="DC492" s="244">
        <f>+IF(DN492=0,0,IF(5*DN492/DN451&lt;2,2,5*DN492/DN451))</f>
        <v>0</v>
      </c>
      <c r="DD492" s="202">
        <f t="shared" si="69"/>
        <v>0</v>
      </c>
      <c r="DE492" s="246">
        <f>+DB451*DB492+DC451*DC492+DD451*DD492</f>
        <v>0</v>
      </c>
      <c r="DF492" s="190"/>
      <c r="DG492" s="243"/>
      <c r="DH492" s="202">
        <f t="shared" si="67"/>
        <v>0</v>
      </c>
      <c r="DI492" s="202">
        <f t="shared" si="70"/>
        <v>0</v>
      </c>
      <c r="DJ492" s="246">
        <f>+DG451*DG492+DH451*DH492+DI451*DI492</f>
        <v>0</v>
      </c>
      <c r="DK492" s="209"/>
      <c r="DL492" s="247"/>
      <c r="DM492" s="248"/>
      <c r="DN492" s="248"/>
      <c r="DO492" s="249"/>
      <c r="DR492" s="250">
        <f t="shared" si="71"/>
        <v>0</v>
      </c>
      <c r="DS492" s="397"/>
      <c r="DT492" s="397"/>
      <c r="DU492" s="398"/>
      <c r="DV492" s="391"/>
      <c r="DW492" s="253">
        <f t="shared" si="72"/>
        <v>0</v>
      </c>
      <c r="DX492" s="399"/>
      <c r="DY492" s="399"/>
      <c r="DZ492" s="400"/>
      <c r="EA492" s="391"/>
      <c r="EB492" s="401">
        <f t="shared" si="73"/>
        <v>0</v>
      </c>
      <c r="EC492" s="402"/>
      <c r="ED492" s="402"/>
      <c r="EE492" s="403"/>
    </row>
    <row r="493" spans="1:135" x14ac:dyDescent="0.3">
      <c r="A493" s="20">
        <f t="shared" si="74"/>
        <v>70941</v>
      </c>
      <c r="B493" s="21"/>
      <c r="C493" s="21"/>
      <c r="D493" s="21"/>
      <c r="E493" s="458"/>
      <c r="F493" s="223"/>
      <c r="G493" s="183"/>
      <c r="H493" s="183"/>
      <c r="I493" s="183"/>
      <c r="J493" s="183"/>
      <c r="K493" s="183"/>
      <c r="L493" s="183"/>
      <c r="M493" s="183"/>
      <c r="N493" s="183"/>
      <c r="O493" s="224"/>
      <c r="P493" s="167">
        <f>+IF(DL493=0,0,IF(5*DL493/DL490&lt;2,2,5*DL493/DL451))</f>
        <v>0</v>
      </c>
      <c r="Q493" s="223"/>
      <c r="R493" s="225"/>
      <c r="S493" s="225"/>
      <c r="T493" s="168"/>
      <c r="U493" s="168"/>
      <c r="V493" s="168"/>
      <c r="W493" s="166"/>
      <c r="X493" s="183">
        <f>IF(CL451=0,0,5-CL493*0.3)</f>
        <v>0</v>
      </c>
      <c r="Y493" s="169">
        <f>+IF(CP451="M",CU493,0)</f>
        <v>0</v>
      </c>
      <c r="Z493" s="170"/>
      <c r="AB493" s="223"/>
      <c r="AC493" s="183"/>
      <c r="AD493" s="183"/>
      <c r="AE493" s="183"/>
      <c r="AF493" s="183"/>
      <c r="AG493" s="183"/>
      <c r="AH493" s="183"/>
      <c r="AI493" s="183"/>
      <c r="AJ493" s="183"/>
      <c r="AK493" s="226"/>
      <c r="AL493" s="227"/>
      <c r="AM493" s="223">
        <f>+SUM(AX493:BC493)/BC450</f>
        <v>0</v>
      </c>
      <c r="AN493" s="225"/>
      <c r="AO493" s="225"/>
      <c r="AP493" s="168"/>
      <c r="AQ493" s="168"/>
      <c r="AR493" s="168"/>
      <c r="AS493" s="166"/>
      <c r="AT493" s="183">
        <f>IF(CM451=0,0,5-CM493*0.3)</f>
        <v>0</v>
      </c>
      <c r="AU493" s="169">
        <f>+IF(CQ451="G",CU493,0)</f>
        <v>0</v>
      </c>
      <c r="AV493" s="173"/>
      <c r="AX493" s="228"/>
      <c r="AY493" s="229"/>
      <c r="AZ493" s="229"/>
      <c r="BA493" s="229"/>
      <c r="BB493" s="229"/>
      <c r="BC493" s="230"/>
      <c r="BE493" s="231"/>
      <c r="BF493" s="183"/>
      <c r="BG493" s="183"/>
      <c r="BH493" s="183"/>
      <c r="BI493" s="183"/>
      <c r="BJ493" s="183"/>
      <c r="BK493" s="183"/>
      <c r="BL493" s="183"/>
      <c r="BM493" s="183"/>
      <c r="BN493" s="226"/>
      <c r="BO493" s="227"/>
      <c r="BP493" s="223"/>
      <c r="BQ493" s="225"/>
      <c r="BR493" s="225"/>
      <c r="BS493" s="168"/>
      <c r="BT493" s="168"/>
      <c r="BU493" s="168"/>
      <c r="BV493" s="166"/>
      <c r="BW493" s="183">
        <f>IF(CV451=0,0,5-CV493*0.3)</f>
        <v>0</v>
      </c>
      <c r="BX493" s="169">
        <f>+IF(AY451="G",BC493,0)</f>
        <v>0</v>
      </c>
      <c r="BY493" s="184"/>
      <c r="CA493" s="185">
        <f>+SUM(F493:O493)*F451/P450+P493*P451+Q451*SUM(Q493:W493)/W450+X451*X493+Y451*Y493+Z451*Z493</f>
        <v>0</v>
      </c>
      <c r="CB493" s="232">
        <f t="shared" si="64"/>
        <v>0</v>
      </c>
      <c r="CC493" s="187"/>
      <c r="CD493" s="188">
        <f>+SUM(AB493:AL493)*AB451/AL$2+SUM(AM493:AS493)*AM451/AS$2+AT493*AT451+AU493*AU451+AV493*AV451</f>
        <v>0</v>
      </c>
      <c r="CE493" s="233">
        <f t="shared" si="65"/>
        <v>0</v>
      </c>
      <c r="CF493" s="190"/>
      <c r="CG493" s="191">
        <f>+SUM(BE493:BO493)*BE451/BO$2+SUM(BP493:BV493)*BP451/BV$2+BW493*BW451+BX493*BX451+BY493*BY451</f>
        <v>0</v>
      </c>
      <c r="CH493" s="234">
        <f t="shared" si="66"/>
        <v>0</v>
      </c>
      <c r="CI493" s="190"/>
      <c r="CJ493" s="433">
        <f>+CA493*CA452+CD493*CD452+CG493*CG452</f>
        <v>0</v>
      </c>
      <c r="CL493" s="236"/>
      <c r="CM493" s="237"/>
      <c r="CN493" s="238"/>
      <c r="CP493" s="239"/>
      <c r="CQ493" s="240"/>
      <c r="CR493" s="240"/>
      <c r="CS493" s="240"/>
      <c r="CT493" s="241"/>
      <c r="CU493" s="242">
        <f t="shared" si="75"/>
        <v>0</v>
      </c>
      <c r="CW493" s="243"/>
      <c r="CX493" s="244">
        <f>+IF(DM493=0,0,IF(5*DM493/DM451&lt;2,2,5*DM493/DM451))</f>
        <v>0</v>
      </c>
      <c r="CY493" s="202">
        <f t="shared" si="68"/>
        <v>0</v>
      </c>
      <c r="CZ493" s="245">
        <f>+CW451*CW493+CX451*CX493+CY451*CY493</f>
        <v>0</v>
      </c>
      <c r="DA493" s="204"/>
      <c r="DB493" s="243"/>
      <c r="DC493" s="244">
        <f>+IF(DN493=0,0,IF(5*DN493/DN451&lt;2,2,5*DN493/DN451))</f>
        <v>0</v>
      </c>
      <c r="DD493" s="202">
        <f t="shared" si="69"/>
        <v>0</v>
      </c>
      <c r="DE493" s="246">
        <f>+DB451*DB493+DC451*DC493+DD451*DD493</f>
        <v>0</v>
      </c>
      <c r="DF493" s="190"/>
      <c r="DG493" s="243"/>
      <c r="DH493" s="202">
        <f t="shared" si="67"/>
        <v>0</v>
      </c>
      <c r="DI493" s="202">
        <f t="shared" si="70"/>
        <v>0</v>
      </c>
      <c r="DJ493" s="246">
        <f>+DG451*DG493+DH451*DH493+DI451*DI493</f>
        <v>0</v>
      </c>
      <c r="DK493" s="209"/>
      <c r="DL493" s="247"/>
      <c r="DM493" s="248"/>
      <c r="DN493" s="248"/>
      <c r="DO493" s="249"/>
      <c r="DR493" s="250">
        <f t="shared" si="71"/>
        <v>0</v>
      </c>
      <c r="DS493" s="397"/>
      <c r="DT493" s="397"/>
      <c r="DU493" s="398"/>
      <c r="DV493" s="391"/>
      <c r="DW493" s="253">
        <f t="shared" si="72"/>
        <v>0</v>
      </c>
      <c r="DX493" s="399"/>
      <c r="DY493" s="399"/>
      <c r="DZ493" s="400"/>
      <c r="EA493" s="391"/>
      <c r="EB493" s="401">
        <f t="shared" si="73"/>
        <v>0</v>
      </c>
      <c r="EC493" s="402"/>
      <c r="ED493" s="402"/>
      <c r="EE493" s="403"/>
    </row>
    <row r="494" spans="1:135" x14ac:dyDescent="0.3">
      <c r="A494" s="20">
        <f t="shared" si="74"/>
        <v>70942</v>
      </c>
      <c r="B494" s="21"/>
      <c r="C494" s="21"/>
      <c r="D494" s="21"/>
      <c r="E494" s="458"/>
      <c r="F494" s="223"/>
      <c r="G494" s="183"/>
      <c r="H494" s="183"/>
      <c r="I494" s="183"/>
      <c r="J494" s="183"/>
      <c r="K494" s="183"/>
      <c r="L494" s="183"/>
      <c r="M494" s="183"/>
      <c r="N494" s="183"/>
      <c r="O494" s="224"/>
      <c r="P494" s="167">
        <f>+IF(DL494=0,0,IF(5*DL494/DL491&lt;2,2,5*DL494/DL451))</f>
        <v>0</v>
      </c>
      <c r="Q494" s="223"/>
      <c r="R494" s="225"/>
      <c r="S494" s="225"/>
      <c r="T494" s="168"/>
      <c r="U494" s="168"/>
      <c r="V494" s="168"/>
      <c r="W494" s="166"/>
      <c r="X494" s="183">
        <f>IF(CL451=0,0,5-CL494*0.3)</f>
        <v>0</v>
      </c>
      <c r="Y494" s="169">
        <f>+IF(CP451="M",CU494,0)</f>
        <v>0</v>
      </c>
      <c r="Z494" s="170"/>
      <c r="AB494" s="223"/>
      <c r="AC494" s="183"/>
      <c r="AD494" s="183"/>
      <c r="AE494" s="183"/>
      <c r="AF494" s="183"/>
      <c r="AG494" s="183"/>
      <c r="AH494" s="183"/>
      <c r="AI494" s="183"/>
      <c r="AJ494" s="183"/>
      <c r="AK494" s="226"/>
      <c r="AL494" s="227"/>
      <c r="AM494" s="223">
        <f>+SUM(AX494:BC494)/BC450</f>
        <v>0</v>
      </c>
      <c r="AN494" s="225"/>
      <c r="AO494" s="225"/>
      <c r="AP494" s="168"/>
      <c r="AQ494" s="168"/>
      <c r="AR494" s="168"/>
      <c r="AS494" s="166"/>
      <c r="AT494" s="183">
        <f>IF(CM451=0,0,5-CM494*0.3)</f>
        <v>0</v>
      </c>
      <c r="AU494" s="169">
        <f>+IF(CQ451="G",CU494,0)</f>
        <v>0</v>
      </c>
      <c r="AV494" s="173"/>
      <c r="AX494" s="228"/>
      <c r="AY494" s="229"/>
      <c r="AZ494" s="229"/>
      <c r="BA494" s="229"/>
      <c r="BB494" s="229"/>
      <c r="BC494" s="230"/>
      <c r="BE494" s="231"/>
      <c r="BF494" s="183"/>
      <c r="BG494" s="183"/>
      <c r="BH494" s="183"/>
      <c r="BI494" s="183"/>
      <c r="BJ494" s="183"/>
      <c r="BK494" s="183"/>
      <c r="BL494" s="183"/>
      <c r="BM494" s="183"/>
      <c r="BN494" s="226"/>
      <c r="BO494" s="227"/>
      <c r="BP494" s="223"/>
      <c r="BQ494" s="225"/>
      <c r="BR494" s="225"/>
      <c r="BS494" s="168"/>
      <c r="BT494" s="168"/>
      <c r="BU494" s="168"/>
      <c r="BV494" s="166"/>
      <c r="BW494" s="183">
        <f>IF(CV451=0,0,5-CV494*0.3)</f>
        <v>0</v>
      </c>
      <c r="BX494" s="169">
        <f>+IF(AY451="G",BC494,0)</f>
        <v>0</v>
      </c>
      <c r="BY494" s="184"/>
      <c r="CA494" s="185">
        <f>+SUM(F494:O494)*F451/P450+P494*P451+Q451*SUM(Q494:W494)/W450+X451*X494+Y451*Y494+Z451*Z494</f>
        <v>0</v>
      </c>
      <c r="CB494" s="232">
        <f t="shared" si="64"/>
        <v>0</v>
      </c>
      <c r="CC494" s="187"/>
      <c r="CD494" s="188">
        <f>+SUM(AB494:AL494)*AB451/AL$2+SUM(AM494:AS494)*AM451/AS$2+AT494*AT451+AU494*AU451+AV494*AV451</f>
        <v>0</v>
      </c>
      <c r="CE494" s="233">
        <f t="shared" si="65"/>
        <v>0</v>
      </c>
      <c r="CF494" s="190"/>
      <c r="CG494" s="191">
        <f>+SUM(BE494:BO494)*BE451/BO$2+SUM(BP494:BV494)*BP451/BV$2+BW494*BW451+BX494*BX451+BY494*BY451</f>
        <v>0</v>
      </c>
      <c r="CH494" s="234">
        <f t="shared" si="66"/>
        <v>0</v>
      </c>
      <c r="CI494" s="190"/>
      <c r="CJ494" s="433">
        <f>+CA494*CA452+CD494*CD452+CG494*CG452</f>
        <v>0</v>
      </c>
      <c r="CL494" s="236"/>
      <c r="CM494" s="237"/>
      <c r="CN494" s="238"/>
      <c r="CP494" s="239"/>
      <c r="CQ494" s="240"/>
      <c r="CR494" s="240"/>
      <c r="CS494" s="240"/>
      <c r="CT494" s="241"/>
      <c r="CU494" s="242">
        <f t="shared" si="75"/>
        <v>0</v>
      </c>
      <c r="CW494" s="243"/>
      <c r="CX494" s="244">
        <f>+IF(DM494=0,0,IF(5*DM494/DM451&lt;2,2,5*DM494/DM451))</f>
        <v>0</v>
      </c>
      <c r="CY494" s="202">
        <f t="shared" si="68"/>
        <v>0</v>
      </c>
      <c r="CZ494" s="245">
        <f>+CW451*CW494+CX451*CX494+CY451*CY494</f>
        <v>0</v>
      </c>
      <c r="DA494" s="204"/>
      <c r="DB494" s="243"/>
      <c r="DC494" s="244">
        <f>+IF(DN494=0,0,IF(5*DN494/DN451&lt;2,2,5*DN494/DN451))</f>
        <v>0</v>
      </c>
      <c r="DD494" s="202">
        <f t="shared" si="69"/>
        <v>0</v>
      </c>
      <c r="DE494" s="246">
        <f>+DB451*DB494+DC451*DC494+DD451*DD494</f>
        <v>0</v>
      </c>
      <c r="DF494" s="190"/>
      <c r="DG494" s="243"/>
      <c r="DH494" s="202">
        <f t="shared" si="67"/>
        <v>0</v>
      </c>
      <c r="DI494" s="202">
        <f t="shared" si="70"/>
        <v>0</v>
      </c>
      <c r="DJ494" s="246">
        <f>+DG451*DG494+DH451*DH494+DI451*DI494</f>
        <v>0</v>
      </c>
      <c r="DK494" s="209"/>
      <c r="DL494" s="247"/>
      <c r="DM494" s="248"/>
      <c r="DN494" s="248"/>
      <c r="DO494" s="249"/>
      <c r="DR494" s="250">
        <f t="shared" si="71"/>
        <v>0</v>
      </c>
      <c r="DS494" s="397"/>
      <c r="DT494" s="397"/>
      <c r="DU494" s="398"/>
      <c r="DV494" s="391"/>
      <c r="DW494" s="253">
        <f t="shared" si="72"/>
        <v>0</v>
      </c>
      <c r="DX494" s="399"/>
      <c r="DY494" s="399"/>
      <c r="DZ494" s="400"/>
      <c r="EA494" s="391"/>
      <c r="EB494" s="401">
        <f t="shared" si="73"/>
        <v>0</v>
      </c>
      <c r="EC494" s="402"/>
      <c r="ED494" s="402"/>
      <c r="EE494" s="403"/>
    </row>
    <row r="495" spans="1:135" x14ac:dyDescent="0.3">
      <c r="A495" s="20">
        <f t="shared" si="74"/>
        <v>70943</v>
      </c>
      <c r="B495" s="21"/>
      <c r="C495" s="21"/>
      <c r="D495" s="21"/>
      <c r="E495" s="458"/>
      <c r="F495" s="223"/>
      <c r="G495" s="183"/>
      <c r="H495" s="183"/>
      <c r="I495" s="183"/>
      <c r="J495" s="183"/>
      <c r="K495" s="183"/>
      <c r="L495" s="183"/>
      <c r="M495" s="183"/>
      <c r="N495" s="183"/>
      <c r="O495" s="224"/>
      <c r="P495" s="167">
        <f>+IF(DL495=0,0,IF(5*DL495/DL492&lt;2,2,5*DL495/DL451))</f>
        <v>0</v>
      </c>
      <c r="Q495" s="223"/>
      <c r="R495" s="225"/>
      <c r="S495" s="225"/>
      <c r="T495" s="168"/>
      <c r="U495" s="168"/>
      <c r="V495" s="168"/>
      <c r="W495" s="166"/>
      <c r="X495" s="183">
        <f>IF(CL451=0,0,5-CL495*0.3)</f>
        <v>0</v>
      </c>
      <c r="Y495" s="169">
        <f>+IF(CP451="M",CU495,0)</f>
        <v>0</v>
      </c>
      <c r="Z495" s="170"/>
      <c r="AB495" s="223"/>
      <c r="AC495" s="183"/>
      <c r="AD495" s="183"/>
      <c r="AE495" s="183"/>
      <c r="AF495" s="183"/>
      <c r="AG495" s="183"/>
      <c r="AH495" s="183"/>
      <c r="AI495" s="183"/>
      <c r="AJ495" s="183"/>
      <c r="AK495" s="226"/>
      <c r="AL495" s="227"/>
      <c r="AM495" s="223">
        <f>+SUM(AX495:BC495)/BC450</f>
        <v>0</v>
      </c>
      <c r="AN495" s="225"/>
      <c r="AO495" s="225"/>
      <c r="AP495" s="168"/>
      <c r="AQ495" s="168"/>
      <c r="AR495" s="168"/>
      <c r="AS495" s="166"/>
      <c r="AT495" s="183">
        <f>IF(CM451=0,0,5-CM495*0.3)</f>
        <v>0</v>
      </c>
      <c r="AU495" s="169">
        <f>+IF(CQ451="G",CU495,0)</f>
        <v>0</v>
      </c>
      <c r="AV495" s="173"/>
      <c r="AX495" s="228"/>
      <c r="AY495" s="229"/>
      <c r="AZ495" s="229"/>
      <c r="BA495" s="229"/>
      <c r="BB495" s="229"/>
      <c r="BC495" s="230"/>
      <c r="BE495" s="231"/>
      <c r="BF495" s="183"/>
      <c r="BG495" s="183"/>
      <c r="BH495" s="183"/>
      <c r="BI495" s="183"/>
      <c r="BJ495" s="183"/>
      <c r="BK495" s="183"/>
      <c r="BL495" s="183"/>
      <c r="BM495" s="183"/>
      <c r="BN495" s="226"/>
      <c r="BO495" s="227"/>
      <c r="BP495" s="223"/>
      <c r="BQ495" s="225"/>
      <c r="BR495" s="225"/>
      <c r="BS495" s="168"/>
      <c r="BT495" s="168"/>
      <c r="BU495" s="168"/>
      <c r="BV495" s="166"/>
      <c r="BW495" s="183">
        <f>IF(CV451=0,0,5-CV495*0.3)</f>
        <v>0</v>
      </c>
      <c r="BX495" s="169">
        <f>+IF(AY451="G",BC495,0)</f>
        <v>0</v>
      </c>
      <c r="BY495" s="184"/>
      <c r="CA495" s="185">
        <f>+SUM(F495:O495)*F451/P450+P495*P451+Q451*SUM(Q495:W495)/W450+X451*X495+Y451*Y495+Z451*Z495</f>
        <v>0</v>
      </c>
      <c r="CB495" s="232">
        <f t="shared" si="64"/>
        <v>0</v>
      </c>
      <c r="CC495" s="187"/>
      <c r="CD495" s="188">
        <f>+SUM(AB495:AL495)*AB451/AL$2+SUM(AM495:AS495)*AM451/AS$2+AT495*AT451+AU495*AU451+AV495*AV451</f>
        <v>0</v>
      </c>
      <c r="CE495" s="233">
        <f t="shared" si="65"/>
        <v>0</v>
      </c>
      <c r="CF495" s="190"/>
      <c r="CG495" s="191">
        <f>+SUM(BE495:BO495)*BE451/BO$2+SUM(BP495:BV495)*BP451/BV$2+BW495*BW451+BX495*BX451+BY495*BY451</f>
        <v>0</v>
      </c>
      <c r="CH495" s="234">
        <f t="shared" si="66"/>
        <v>0</v>
      </c>
      <c r="CI495" s="190"/>
      <c r="CJ495" s="433">
        <f>+CA495*CA452+CD495*CD452+CG495*CG452</f>
        <v>0</v>
      </c>
      <c r="CL495" s="236"/>
      <c r="CM495" s="237"/>
      <c r="CN495" s="238"/>
      <c r="CP495" s="239"/>
      <c r="CQ495" s="240"/>
      <c r="CR495" s="240"/>
      <c r="CS495" s="240"/>
      <c r="CT495" s="241"/>
      <c r="CU495" s="242">
        <f t="shared" si="75"/>
        <v>0</v>
      </c>
      <c r="CW495" s="243"/>
      <c r="CX495" s="244">
        <f>+IF(DM495=0,0,IF(5*DM495/DM451&lt;2,2,5*DM495/DM451))</f>
        <v>0</v>
      </c>
      <c r="CY495" s="202">
        <f t="shared" si="68"/>
        <v>0</v>
      </c>
      <c r="CZ495" s="245">
        <f>+CW451*CW495+CX451*CX495+CY451*CY495</f>
        <v>0</v>
      </c>
      <c r="DA495" s="204"/>
      <c r="DB495" s="243"/>
      <c r="DC495" s="244">
        <f>+IF(DN495=0,0,IF(5*DN495/DN451&lt;2,2,5*DN495/DN451))</f>
        <v>0</v>
      </c>
      <c r="DD495" s="202">
        <f t="shared" si="69"/>
        <v>0</v>
      </c>
      <c r="DE495" s="246">
        <f>+DB451*DB495+DC451*DC495+DD451*DD495</f>
        <v>0</v>
      </c>
      <c r="DF495" s="190"/>
      <c r="DG495" s="243"/>
      <c r="DH495" s="202">
        <f t="shared" si="67"/>
        <v>0</v>
      </c>
      <c r="DI495" s="202">
        <f t="shared" si="70"/>
        <v>0</v>
      </c>
      <c r="DJ495" s="246">
        <f>+DG451*DG495+DH451*DH495+DI451*DI495</f>
        <v>0</v>
      </c>
      <c r="DK495" s="209"/>
      <c r="DL495" s="247"/>
      <c r="DM495" s="248"/>
      <c r="DN495" s="248"/>
      <c r="DO495" s="249"/>
      <c r="DR495" s="250">
        <f t="shared" si="71"/>
        <v>0</v>
      </c>
      <c r="DS495" s="397"/>
      <c r="DT495" s="397"/>
      <c r="DU495" s="398"/>
      <c r="DV495" s="391"/>
      <c r="DW495" s="253">
        <f t="shared" si="72"/>
        <v>0</v>
      </c>
      <c r="DX495" s="399"/>
      <c r="DY495" s="399"/>
      <c r="DZ495" s="400"/>
      <c r="EA495" s="391"/>
      <c r="EB495" s="401">
        <f t="shared" si="73"/>
        <v>0</v>
      </c>
      <c r="EC495" s="402"/>
      <c r="ED495" s="402"/>
      <c r="EE495" s="403"/>
    </row>
    <row r="496" spans="1:135" ht="15" customHeight="1" x14ac:dyDescent="0.3">
      <c r="A496" s="20">
        <f t="shared" si="74"/>
        <v>70944</v>
      </c>
      <c r="B496" s="21"/>
      <c r="C496" s="21"/>
      <c r="D496" s="21"/>
      <c r="E496" s="458"/>
      <c r="F496" s="223"/>
      <c r="G496" s="183"/>
      <c r="H496" s="183"/>
      <c r="I496" s="183"/>
      <c r="J496" s="183"/>
      <c r="K496" s="183"/>
      <c r="L496" s="183"/>
      <c r="M496" s="183"/>
      <c r="N496" s="183"/>
      <c r="O496" s="224"/>
      <c r="P496" s="167">
        <f>+IF(DL496=0,0,IF(5*DL496/DL493&lt;2,2,5*DL496/DL451))</f>
        <v>0</v>
      </c>
      <c r="Q496" s="223"/>
      <c r="R496" s="225"/>
      <c r="S496" s="225"/>
      <c r="T496" s="168"/>
      <c r="U496" s="168"/>
      <c r="V496" s="168"/>
      <c r="W496" s="166"/>
      <c r="X496" s="183">
        <f>IF(CL451=0,0,5-CL496*0.3)</f>
        <v>0</v>
      </c>
      <c r="Y496" s="169">
        <f>+IF(CP451="M",CU496,0)</f>
        <v>0</v>
      </c>
      <c r="Z496" s="170"/>
      <c r="AB496" s="223"/>
      <c r="AC496" s="183"/>
      <c r="AD496" s="183"/>
      <c r="AE496" s="183"/>
      <c r="AF496" s="183"/>
      <c r="AG496" s="183"/>
      <c r="AH496" s="183"/>
      <c r="AI496" s="183"/>
      <c r="AJ496" s="183"/>
      <c r="AK496" s="226"/>
      <c r="AL496" s="227"/>
      <c r="AM496" s="223">
        <f>+SUM(AX496:BC496)/BC450</f>
        <v>0</v>
      </c>
      <c r="AN496" s="225"/>
      <c r="AO496" s="225"/>
      <c r="AP496" s="168"/>
      <c r="AQ496" s="168"/>
      <c r="AR496" s="168"/>
      <c r="AS496" s="166"/>
      <c r="AT496" s="183">
        <f>IF(CM451=0,0,5-CM496*0.3)</f>
        <v>0</v>
      </c>
      <c r="AU496" s="169">
        <f>+IF(CQ451="G",CU496,0)</f>
        <v>0</v>
      </c>
      <c r="AV496" s="173"/>
      <c r="AX496" s="228"/>
      <c r="AY496" s="229"/>
      <c r="AZ496" s="229"/>
      <c r="BA496" s="229"/>
      <c r="BB496" s="229"/>
      <c r="BC496" s="230"/>
      <c r="BE496" s="231"/>
      <c r="BF496" s="183"/>
      <c r="BG496" s="183"/>
      <c r="BH496" s="183"/>
      <c r="BI496" s="183"/>
      <c r="BJ496" s="183"/>
      <c r="BK496" s="183"/>
      <c r="BL496" s="183"/>
      <c r="BM496" s="183"/>
      <c r="BN496" s="226"/>
      <c r="BO496" s="227"/>
      <c r="BP496" s="223"/>
      <c r="BQ496" s="225"/>
      <c r="BR496" s="225"/>
      <c r="BS496" s="168"/>
      <c r="BT496" s="168"/>
      <c r="BU496" s="168"/>
      <c r="BV496" s="166"/>
      <c r="BW496" s="183">
        <f>IF(CV451=0,0,5-CV496*0.3)</f>
        <v>0</v>
      </c>
      <c r="BX496" s="169">
        <f>+IF(AY451="G",BC496,0)</f>
        <v>0</v>
      </c>
      <c r="BY496" s="184"/>
      <c r="CA496" s="185">
        <f>+SUM(F496:O496)*F451/P450+P496*P451+Q451*SUM(Q496:W496)/W450+X451*X496+Y451*Y496+Z451*Z496</f>
        <v>0</v>
      </c>
      <c r="CB496" s="232">
        <f t="shared" si="64"/>
        <v>0</v>
      </c>
      <c r="CC496" s="187"/>
      <c r="CD496" s="188">
        <f>+SUM(AB496:AL496)*AB451/AL$2+SUM(AM496:AS496)*AM451/AS$2+AT496*AT451+AU496*AU451+AV496*AV451</f>
        <v>0</v>
      </c>
      <c r="CE496" s="233">
        <f t="shared" si="65"/>
        <v>0</v>
      </c>
      <c r="CF496" s="190"/>
      <c r="CG496" s="191">
        <f>+SUM(BE496:BO496)*BE451/BO$2+SUM(BP496:BV496)*BP451/BV$2+BW496*BW451+BX496*BX451+BY496*BY451</f>
        <v>0</v>
      </c>
      <c r="CH496" s="234">
        <f t="shared" si="66"/>
        <v>0</v>
      </c>
      <c r="CI496" s="190"/>
      <c r="CJ496" s="433">
        <f>+CA496*CA452+CD496*CD452+CG496*CG452</f>
        <v>0</v>
      </c>
      <c r="CL496" s="236"/>
      <c r="CM496" s="237"/>
      <c r="CN496" s="238"/>
      <c r="CP496" s="239"/>
      <c r="CQ496" s="240"/>
      <c r="CR496" s="240"/>
      <c r="CS496" s="240"/>
      <c r="CT496" s="241"/>
      <c r="CU496" s="242">
        <f t="shared" si="75"/>
        <v>0</v>
      </c>
      <c r="CW496" s="243"/>
      <c r="CX496" s="244">
        <f>+IF(DM496=0,0,IF(5*DM496/DM451&lt;2,2,5*DM496/DM451))</f>
        <v>0</v>
      </c>
      <c r="CY496" s="202">
        <f t="shared" si="68"/>
        <v>0</v>
      </c>
      <c r="CZ496" s="245">
        <f>+CW451*CW496+CX451*CX496+CY451*CY496</f>
        <v>0</v>
      </c>
      <c r="DA496" s="204"/>
      <c r="DB496" s="243"/>
      <c r="DC496" s="244">
        <f>+IF(DN496=0,0,IF(5*DN496/DN451&lt;2,2,5*DN496/DN451))</f>
        <v>0</v>
      </c>
      <c r="DD496" s="202">
        <f t="shared" si="69"/>
        <v>0</v>
      </c>
      <c r="DE496" s="246">
        <f>+DB451*DB496+DC451*DC496+DD451*DD496</f>
        <v>0</v>
      </c>
      <c r="DF496" s="190"/>
      <c r="DG496" s="243"/>
      <c r="DH496" s="202">
        <f t="shared" si="67"/>
        <v>0</v>
      </c>
      <c r="DI496" s="202">
        <f t="shared" si="70"/>
        <v>0</v>
      </c>
      <c r="DJ496" s="246">
        <f>+DG451*DG496+DH451*DH496+DI451*DI496</f>
        <v>0</v>
      </c>
      <c r="DK496" s="209"/>
      <c r="DL496" s="247"/>
      <c r="DM496" s="248"/>
      <c r="DN496" s="248"/>
      <c r="DO496" s="249"/>
      <c r="DR496" s="250">
        <f t="shared" si="71"/>
        <v>0</v>
      </c>
      <c r="DS496" s="397"/>
      <c r="DT496" s="397"/>
      <c r="DU496" s="398"/>
      <c r="DV496" s="391"/>
      <c r="DW496" s="253">
        <f t="shared" si="72"/>
        <v>0</v>
      </c>
      <c r="DX496" s="399"/>
      <c r="DY496" s="399"/>
      <c r="DZ496" s="400"/>
      <c r="EA496" s="391"/>
      <c r="EB496" s="401">
        <f t="shared" si="73"/>
        <v>0</v>
      </c>
      <c r="EC496" s="402"/>
      <c r="ED496" s="402"/>
      <c r="EE496" s="403"/>
    </row>
    <row r="497" spans="1:135" ht="15" customHeight="1" x14ac:dyDescent="0.3">
      <c r="A497" s="20">
        <f t="shared" si="74"/>
        <v>70945</v>
      </c>
      <c r="B497" s="21"/>
      <c r="C497" s="21"/>
      <c r="D497" s="21"/>
      <c r="E497" s="458"/>
      <c r="F497" s="223"/>
      <c r="G497" s="183"/>
      <c r="H497" s="183"/>
      <c r="I497" s="183"/>
      <c r="J497" s="183"/>
      <c r="K497" s="183"/>
      <c r="L497" s="183"/>
      <c r="M497" s="183"/>
      <c r="N497" s="183"/>
      <c r="O497" s="224"/>
      <c r="P497" s="167">
        <f>+IF(DL497=0,0,IF(5*DL497/DL494&lt;2,2,5*DL497/DL451))</f>
        <v>0</v>
      </c>
      <c r="Q497" s="223"/>
      <c r="R497" s="225"/>
      <c r="S497" s="225"/>
      <c r="T497" s="168"/>
      <c r="U497" s="168"/>
      <c r="V497" s="168"/>
      <c r="W497" s="166"/>
      <c r="X497" s="183">
        <f>IF(CL451=0,0,5-CL497*0.3)</f>
        <v>0</v>
      </c>
      <c r="Y497" s="169">
        <f>+IF(CP451="M",CU497,0)</f>
        <v>0</v>
      </c>
      <c r="Z497" s="170"/>
      <c r="AB497" s="223"/>
      <c r="AC497" s="183"/>
      <c r="AD497" s="183"/>
      <c r="AE497" s="183"/>
      <c r="AF497" s="183"/>
      <c r="AG497" s="183"/>
      <c r="AH497" s="183"/>
      <c r="AI497" s="183"/>
      <c r="AJ497" s="183"/>
      <c r="AK497" s="226"/>
      <c r="AL497" s="227"/>
      <c r="AM497" s="223">
        <f>+SUM(AX497:BC497)/BC450</f>
        <v>0</v>
      </c>
      <c r="AN497" s="225"/>
      <c r="AO497" s="225"/>
      <c r="AP497" s="168"/>
      <c r="AQ497" s="168"/>
      <c r="AR497" s="168"/>
      <c r="AS497" s="166"/>
      <c r="AT497" s="183">
        <f>IF(CM451=0,0,5-CM497*0.3)</f>
        <v>0</v>
      </c>
      <c r="AU497" s="169">
        <f>+IF(CQ451="G",CU497,0)</f>
        <v>0</v>
      </c>
      <c r="AV497" s="173"/>
      <c r="AX497" s="228"/>
      <c r="AY497" s="229"/>
      <c r="AZ497" s="229"/>
      <c r="BA497" s="229"/>
      <c r="BB497" s="229"/>
      <c r="BC497" s="230"/>
      <c r="BE497" s="231"/>
      <c r="BF497" s="183"/>
      <c r="BG497" s="183"/>
      <c r="BH497" s="183"/>
      <c r="BI497" s="183"/>
      <c r="BJ497" s="183"/>
      <c r="BK497" s="183"/>
      <c r="BL497" s="183"/>
      <c r="BM497" s="183"/>
      <c r="BN497" s="226"/>
      <c r="BO497" s="227"/>
      <c r="BP497" s="223"/>
      <c r="BQ497" s="225"/>
      <c r="BR497" s="225"/>
      <c r="BS497" s="168"/>
      <c r="BT497" s="168"/>
      <c r="BU497" s="168"/>
      <c r="BV497" s="166"/>
      <c r="BW497" s="183">
        <f>IF(CV451=0,0,5-CV497*0.3)</f>
        <v>0</v>
      </c>
      <c r="BX497" s="169">
        <f>+IF(AY451="G",BC497,0)</f>
        <v>0</v>
      </c>
      <c r="BY497" s="184"/>
      <c r="CA497" s="185">
        <f>+SUM(F497:O497)*F451/P450+P497*P451+Q451*SUM(Q497:W497)/W450+X451*X497+Y451*Y497+Z451*Z497</f>
        <v>0</v>
      </c>
      <c r="CB497" s="232">
        <f t="shared" si="64"/>
        <v>0</v>
      </c>
      <c r="CC497" s="187"/>
      <c r="CD497" s="188">
        <f>+SUM(AB497:AL497)*AB451/AL$2+SUM(AM497:AS497)*AM451/AS$2+AT497*AT451+AU497*AU451+AV497*AV451</f>
        <v>0</v>
      </c>
      <c r="CE497" s="233">
        <f t="shared" si="65"/>
        <v>0</v>
      </c>
      <c r="CF497" s="190"/>
      <c r="CG497" s="191">
        <f>+SUM(BE497:BO497)*BE451/BO$2+SUM(BP497:BV497)*BP451/BV$2+BW497*BW451+BX497*BX451+BY497*BY451</f>
        <v>0</v>
      </c>
      <c r="CH497" s="234">
        <f t="shared" si="66"/>
        <v>0</v>
      </c>
      <c r="CI497" s="190"/>
      <c r="CJ497" s="433">
        <f>+CA497*CA452+CD497*CD452+CG497*CG452</f>
        <v>0</v>
      </c>
      <c r="CL497" s="236"/>
      <c r="CM497" s="237"/>
      <c r="CN497" s="238"/>
      <c r="CP497" s="239"/>
      <c r="CQ497" s="240"/>
      <c r="CR497" s="240"/>
      <c r="CS497" s="240"/>
      <c r="CT497" s="241"/>
      <c r="CU497" s="242">
        <f t="shared" si="75"/>
        <v>0</v>
      </c>
      <c r="CW497" s="243"/>
      <c r="CX497" s="244">
        <f>+IF(DM497=0,0,IF(5*DM497/DM451&lt;2,2,5*DM497/DM451))</f>
        <v>0</v>
      </c>
      <c r="CY497" s="202">
        <f t="shared" si="68"/>
        <v>0</v>
      </c>
      <c r="CZ497" s="245">
        <f>+CW451*CW497+CX451*CX497+CY451*CY497</f>
        <v>0</v>
      </c>
      <c r="DA497" s="204"/>
      <c r="DB497" s="243"/>
      <c r="DC497" s="244">
        <f>+IF(DN497=0,0,IF(5*DN497/DN451&lt;2,2,5*DN497/DN451))</f>
        <v>0</v>
      </c>
      <c r="DD497" s="202">
        <f t="shared" si="69"/>
        <v>0</v>
      </c>
      <c r="DE497" s="246">
        <f>+DB451*DB497+DC451*DC497+DD451*DD497</f>
        <v>0</v>
      </c>
      <c r="DF497" s="190"/>
      <c r="DG497" s="243"/>
      <c r="DH497" s="202">
        <f t="shared" si="67"/>
        <v>0</v>
      </c>
      <c r="DI497" s="202">
        <f t="shared" si="70"/>
        <v>0</v>
      </c>
      <c r="DJ497" s="246">
        <f>+DG451*DG497+DH451*DH497+DI451*DI497</f>
        <v>0</v>
      </c>
      <c r="DK497" s="209"/>
      <c r="DL497" s="247"/>
      <c r="DM497" s="248"/>
      <c r="DN497" s="248"/>
      <c r="DO497" s="249"/>
      <c r="DR497" s="250">
        <f t="shared" si="71"/>
        <v>0</v>
      </c>
      <c r="DS497" s="397"/>
      <c r="DT497" s="397"/>
      <c r="DU497" s="398"/>
      <c r="DV497" s="391"/>
      <c r="DW497" s="253">
        <f t="shared" si="72"/>
        <v>0</v>
      </c>
      <c r="DX497" s="399"/>
      <c r="DY497" s="399"/>
      <c r="DZ497" s="400"/>
      <c r="EA497" s="391"/>
      <c r="EB497" s="401">
        <f t="shared" si="73"/>
        <v>0</v>
      </c>
      <c r="EC497" s="402"/>
      <c r="ED497" s="402"/>
      <c r="EE497" s="403"/>
    </row>
    <row r="498" spans="1:135" ht="15" customHeight="1" x14ac:dyDescent="0.3">
      <c r="A498" s="20">
        <f t="shared" si="74"/>
        <v>70946</v>
      </c>
      <c r="B498" s="21"/>
      <c r="C498" s="21"/>
      <c r="D498" s="21"/>
      <c r="E498" s="458"/>
      <c r="F498" s="223"/>
      <c r="G498" s="183"/>
      <c r="H498" s="183"/>
      <c r="I498" s="183"/>
      <c r="J498" s="183"/>
      <c r="K498" s="183"/>
      <c r="L498" s="183"/>
      <c r="M498" s="183"/>
      <c r="N498" s="183"/>
      <c r="O498" s="224"/>
      <c r="P498" s="167">
        <f>+IF(DL498=0,0,IF(5*DL498/DL495&lt;2,2,5*DL498/DL451))</f>
        <v>0</v>
      </c>
      <c r="Q498" s="223"/>
      <c r="R498" s="225"/>
      <c r="S498" s="225"/>
      <c r="T498" s="168"/>
      <c r="U498" s="168"/>
      <c r="V498" s="168"/>
      <c r="W498" s="166"/>
      <c r="X498" s="183">
        <f>IF(CL451=0,0,5-CL498*0.3)</f>
        <v>0</v>
      </c>
      <c r="Y498" s="169">
        <f>+IF(CP451="M",CU498,0)</f>
        <v>0</v>
      </c>
      <c r="Z498" s="170"/>
      <c r="AB498" s="223"/>
      <c r="AC498" s="183"/>
      <c r="AD498" s="183"/>
      <c r="AE498" s="183"/>
      <c r="AF498" s="183"/>
      <c r="AG498" s="183"/>
      <c r="AH498" s="183"/>
      <c r="AI498" s="183"/>
      <c r="AJ498" s="183"/>
      <c r="AK498" s="226"/>
      <c r="AL498" s="227"/>
      <c r="AM498" s="223">
        <f>+SUM(AX498:BC498)/BC450</f>
        <v>0</v>
      </c>
      <c r="AN498" s="225"/>
      <c r="AO498" s="225"/>
      <c r="AP498" s="168"/>
      <c r="AQ498" s="168"/>
      <c r="AR498" s="168"/>
      <c r="AS498" s="166"/>
      <c r="AT498" s="183">
        <f>IF(CM451=0,0,5-CM498*0.3)</f>
        <v>0</v>
      </c>
      <c r="AU498" s="169">
        <f>+IF(CQ451="G",CU498,0)</f>
        <v>0</v>
      </c>
      <c r="AV498" s="173"/>
      <c r="AX498" s="228"/>
      <c r="AY498" s="229"/>
      <c r="AZ498" s="229"/>
      <c r="BA498" s="229"/>
      <c r="BB498" s="229"/>
      <c r="BC498" s="230"/>
      <c r="BE498" s="231"/>
      <c r="BF498" s="183"/>
      <c r="BG498" s="183"/>
      <c r="BH498" s="183"/>
      <c r="BI498" s="183"/>
      <c r="BJ498" s="183"/>
      <c r="BK498" s="183"/>
      <c r="BL498" s="183"/>
      <c r="BM498" s="183"/>
      <c r="BN498" s="226"/>
      <c r="BO498" s="227"/>
      <c r="BP498" s="223"/>
      <c r="BQ498" s="225"/>
      <c r="BR498" s="225"/>
      <c r="BS498" s="168"/>
      <c r="BT498" s="168"/>
      <c r="BU498" s="168"/>
      <c r="BV498" s="166"/>
      <c r="BW498" s="183">
        <f>IF(CV451=0,0,5-CV498*0.3)</f>
        <v>0</v>
      </c>
      <c r="BX498" s="169">
        <f>+IF(AY451="G",BC498,0)</f>
        <v>0</v>
      </c>
      <c r="BY498" s="184"/>
      <c r="CA498" s="185">
        <f>+SUM(F498:O498)*F451/P450+P498*P451+Q451*SUM(Q498:W498)/W450+X451*X498+Y451*Y498+Z451*Z498</f>
        <v>0</v>
      </c>
      <c r="CB498" s="232">
        <f t="shared" si="64"/>
        <v>0</v>
      </c>
      <c r="CC498" s="187"/>
      <c r="CD498" s="188">
        <f>+SUM(AB498:AL498)*AB451/AL$2+SUM(AM498:AS498)*AM451/AS$2+AT498*AT451+AU498*AU451+AV498*AV451</f>
        <v>0</v>
      </c>
      <c r="CE498" s="233">
        <f t="shared" si="65"/>
        <v>0</v>
      </c>
      <c r="CF498" s="190"/>
      <c r="CG498" s="191">
        <f>+SUM(BE498:BO498)*BE451/BO$2+SUM(BP498:BV498)*BP451/BV$2+BW498*BW451+BX498*BX451+BY498*BY451</f>
        <v>0</v>
      </c>
      <c r="CH498" s="234">
        <f t="shared" si="66"/>
        <v>0</v>
      </c>
      <c r="CI498" s="190"/>
      <c r="CJ498" s="433">
        <f>+CA498*CA452+CD498*CD452+CG498*CG452</f>
        <v>0</v>
      </c>
      <c r="CL498" s="236"/>
      <c r="CM498" s="237"/>
      <c r="CN498" s="238"/>
      <c r="CP498" s="239"/>
      <c r="CQ498" s="240"/>
      <c r="CR498" s="240"/>
      <c r="CS498" s="240"/>
      <c r="CT498" s="241"/>
      <c r="CU498" s="242">
        <f t="shared" si="75"/>
        <v>0</v>
      </c>
      <c r="CW498" s="243"/>
      <c r="CX498" s="244">
        <f>+IF(DM498=0,0,IF(5*DM498/DM451&lt;2,2,5*DM498/DM451))</f>
        <v>0</v>
      </c>
      <c r="CY498" s="202">
        <f t="shared" si="68"/>
        <v>0</v>
      </c>
      <c r="CZ498" s="245">
        <f>+CW451*CW498+CX451*CX498+CY451*CY498</f>
        <v>0</v>
      </c>
      <c r="DA498" s="204"/>
      <c r="DB498" s="243"/>
      <c r="DC498" s="244">
        <f>+IF(DN498=0,0,IF(5*DN498/DN451&lt;2,2,5*DN498/DN451))</f>
        <v>0</v>
      </c>
      <c r="DD498" s="202">
        <f t="shared" si="69"/>
        <v>0</v>
      </c>
      <c r="DE498" s="246">
        <f>+DB451*DB498+DC451*DC498+DD451*DD498</f>
        <v>0</v>
      </c>
      <c r="DF498" s="190"/>
      <c r="DG498" s="243"/>
      <c r="DH498" s="202">
        <f t="shared" si="67"/>
        <v>0</v>
      </c>
      <c r="DI498" s="202">
        <f t="shared" si="70"/>
        <v>0</v>
      </c>
      <c r="DJ498" s="246">
        <f>+DG451*DG498+DH451*DH498+DI451*DI498</f>
        <v>0</v>
      </c>
      <c r="DK498" s="209"/>
      <c r="DL498" s="247"/>
      <c r="DM498" s="248"/>
      <c r="DN498" s="248"/>
      <c r="DO498" s="249"/>
      <c r="DR498" s="250">
        <f t="shared" si="71"/>
        <v>0</v>
      </c>
      <c r="DS498" s="397"/>
      <c r="DT498" s="397"/>
      <c r="DU498" s="398"/>
      <c r="DV498" s="391"/>
      <c r="DW498" s="253">
        <f t="shared" si="72"/>
        <v>0</v>
      </c>
      <c r="DX498" s="399"/>
      <c r="DY498" s="399"/>
      <c r="DZ498" s="400"/>
      <c r="EA498" s="391"/>
      <c r="EB498" s="401">
        <f t="shared" si="73"/>
        <v>0</v>
      </c>
      <c r="EC498" s="402"/>
      <c r="ED498" s="402"/>
      <c r="EE498" s="403"/>
    </row>
    <row r="499" spans="1:135" x14ac:dyDescent="0.3">
      <c r="A499" s="20">
        <f t="shared" si="74"/>
        <v>70947</v>
      </c>
      <c r="B499" s="21"/>
      <c r="C499" s="21"/>
      <c r="D499" s="21"/>
      <c r="E499" s="458"/>
      <c r="F499" s="223"/>
      <c r="G499" s="183"/>
      <c r="H499" s="183"/>
      <c r="I499" s="183"/>
      <c r="J499" s="183"/>
      <c r="K499" s="183"/>
      <c r="L499" s="183"/>
      <c r="M499" s="183"/>
      <c r="N499" s="183"/>
      <c r="O499" s="224"/>
      <c r="P499" s="167">
        <f>+IF(DL499=0,0,IF(5*DL499/DL496&lt;2,2,5*DL499/DL451))</f>
        <v>0</v>
      </c>
      <c r="Q499" s="223"/>
      <c r="R499" s="225"/>
      <c r="S499" s="225"/>
      <c r="T499" s="168"/>
      <c r="U499" s="168"/>
      <c r="V499" s="168"/>
      <c r="W499" s="166"/>
      <c r="X499" s="183">
        <f>IF(CL451=0,0,5-CL499*0.3)</f>
        <v>0</v>
      </c>
      <c r="Y499" s="169">
        <f>+IF(CP451="M",CU499,0)</f>
        <v>0</v>
      </c>
      <c r="Z499" s="170"/>
      <c r="AB499" s="223"/>
      <c r="AC499" s="183"/>
      <c r="AD499" s="183"/>
      <c r="AE499" s="183"/>
      <c r="AF499" s="183"/>
      <c r="AG499" s="183"/>
      <c r="AH499" s="183"/>
      <c r="AI499" s="183"/>
      <c r="AJ499" s="183"/>
      <c r="AK499" s="226"/>
      <c r="AL499" s="227"/>
      <c r="AM499" s="223">
        <f>+SUM(AX499:BC499)/BC450</f>
        <v>0</v>
      </c>
      <c r="AN499" s="225"/>
      <c r="AO499" s="225"/>
      <c r="AP499" s="168"/>
      <c r="AQ499" s="168"/>
      <c r="AR499" s="168"/>
      <c r="AS499" s="166"/>
      <c r="AT499" s="183">
        <f>IF(CM451=0,0,5-CM499*0.3)</f>
        <v>0</v>
      </c>
      <c r="AU499" s="169">
        <f>+IF(CQ451="G",CU499,0)</f>
        <v>0</v>
      </c>
      <c r="AV499" s="173"/>
      <c r="AX499" s="228"/>
      <c r="AY499" s="229"/>
      <c r="AZ499" s="229"/>
      <c r="BA499" s="229"/>
      <c r="BB499" s="229"/>
      <c r="BC499" s="230"/>
      <c r="BE499" s="231"/>
      <c r="BF499" s="183"/>
      <c r="BG499" s="183"/>
      <c r="BH499" s="183"/>
      <c r="BI499" s="183"/>
      <c r="BJ499" s="183"/>
      <c r="BK499" s="183"/>
      <c r="BL499" s="183"/>
      <c r="BM499" s="183"/>
      <c r="BN499" s="226"/>
      <c r="BO499" s="227"/>
      <c r="BP499" s="223"/>
      <c r="BQ499" s="225"/>
      <c r="BR499" s="225"/>
      <c r="BS499" s="168"/>
      <c r="BT499" s="168"/>
      <c r="BU499" s="168"/>
      <c r="BV499" s="166"/>
      <c r="BW499" s="183">
        <f>IF(CV451=0,0,5-CV499*0.3)</f>
        <v>0</v>
      </c>
      <c r="BX499" s="169">
        <f>+IF(AY451="G",BC499,0)</f>
        <v>0</v>
      </c>
      <c r="BY499" s="184"/>
      <c r="CA499" s="185">
        <f>+SUM(F499:O499)*F451/P450+P499*P451+Q451*SUM(Q499:W499)/W450+X451*X499+Y451*Y499+Z451*Z499</f>
        <v>0</v>
      </c>
      <c r="CB499" s="232">
        <f t="shared" si="64"/>
        <v>0</v>
      </c>
      <c r="CC499" s="187"/>
      <c r="CD499" s="188">
        <f>+SUM(AB499:AL499)*AB451/AL$2+SUM(AM499:AS499)*AM451/AS$2+AT499*AT451+AU499*AU451+AV499*AV451</f>
        <v>0</v>
      </c>
      <c r="CE499" s="233">
        <f t="shared" si="65"/>
        <v>0</v>
      </c>
      <c r="CF499" s="190"/>
      <c r="CG499" s="191">
        <f>+SUM(BE499:BO499)*BE451/BO$2+SUM(BP499:BV499)*BP451/BV$2+BW499*BW451+BX499*BX451+BY499*BY451</f>
        <v>0</v>
      </c>
      <c r="CH499" s="234">
        <f t="shared" si="66"/>
        <v>0</v>
      </c>
      <c r="CI499" s="190"/>
      <c r="CJ499" s="433">
        <f>+CA499*CA452+CD499*CD452+CG499*CG452</f>
        <v>0</v>
      </c>
      <c r="CL499" s="236"/>
      <c r="CM499" s="237"/>
      <c r="CN499" s="238"/>
      <c r="CP499" s="239"/>
      <c r="CQ499" s="240"/>
      <c r="CR499" s="240"/>
      <c r="CS499" s="240"/>
      <c r="CT499" s="241"/>
      <c r="CU499" s="242">
        <f t="shared" si="75"/>
        <v>0</v>
      </c>
      <c r="CW499" s="243"/>
      <c r="CX499" s="244">
        <f>+IF(DM499=0,0,IF(5*DM499/DM451&lt;2,2,5*DM499/DM451))</f>
        <v>0</v>
      </c>
      <c r="CY499" s="202">
        <f t="shared" si="68"/>
        <v>0</v>
      </c>
      <c r="CZ499" s="245">
        <f>+CW451*CW499+CX451*CX499+CY451*CY499</f>
        <v>0</v>
      </c>
      <c r="DA499" s="204"/>
      <c r="DB499" s="243"/>
      <c r="DC499" s="244">
        <f>+IF(DN499=0,0,IF(5*DN499/DN451&lt;2,2,5*DN499/DN451))</f>
        <v>0</v>
      </c>
      <c r="DD499" s="202">
        <f t="shared" si="69"/>
        <v>0</v>
      </c>
      <c r="DE499" s="246">
        <f>+DB451*DB499+DC451*DC499+DD451*DD499</f>
        <v>0</v>
      </c>
      <c r="DF499" s="190"/>
      <c r="DG499" s="243"/>
      <c r="DH499" s="202">
        <f t="shared" si="67"/>
        <v>0</v>
      </c>
      <c r="DI499" s="202">
        <f t="shared" si="70"/>
        <v>0</v>
      </c>
      <c r="DJ499" s="246">
        <f>+DG451*DG499+DH451*DH499+DI451*DI499</f>
        <v>0</v>
      </c>
      <c r="DK499" s="209"/>
      <c r="DL499" s="247"/>
      <c r="DM499" s="248"/>
      <c r="DN499" s="248"/>
      <c r="DO499" s="249"/>
      <c r="DR499" s="250">
        <f t="shared" si="71"/>
        <v>0</v>
      </c>
      <c r="DS499" s="397"/>
      <c r="DT499" s="397"/>
      <c r="DU499" s="398"/>
      <c r="DV499" s="391"/>
      <c r="DW499" s="253">
        <f t="shared" si="72"/>
        <v>0</v>
      </c>
      <c r="DX499" s="399"/>
      <c r="DY499" s="399"/>
      <c r="DZ499" s="400"/>
      <c r="EA499" s="391"/>
      <c r="EB499" s="401">
        <f t="shared" si="73"/>
        <v>0</v>
      </c>
      <c r="EC499" s="402"/>
      <c r="ED499" s="402"/>
      <c r="EE499" s="403"/>
    </row>
    <row r="500" spans="1:135" x14ac:dyDescent="0.3">
      <c r="A500" s="20">
        <f t="shared" si="74"/>
        <v>70948</v>
      </c>
      <c r="B500" s="21"/>
      <c r="C500" s="21"/>
      <c r="D500" s="21"/>
      <c r="E500" s="458"/>
      <c r="F500" s="223"/>
      <c r="G500" s="183"/>
      <c r="H500" s="183"/>
      <c r="I500" s="183"/>
      <c r="J500" s="183"/>
      <c r="K500" s="183"/>
      <c r="L500" s="183"/>
      <c r="M500" s="183"/>
      <c r="N500" s="183"/>
      <c r="O500" s="224"/>
      <c r="P500" s="167">
        <f>+IF(DL500=0,0,IF(5*DL500/DL497&lt;2,2,5*DL500/DL451))</f>
        <v>0</v>
      </c>
      <c r="Q500" s="223"/>
      <c r="R500" s="225"/>
      <c r="S500" s="225"/>
      <c r="T500" s="168"/>
      <c r="U500" s="168"/>
      <c r="V500" s="168"/>
      <c r="W500" s="166"/>
      <c r="X500" s="183">
        <f>IF(CL451=0,0,5-CL500*0.3)</f>
        <v>0</v>
      </c>
      <c r="Y500" s="169">
        <f>+IF(CP451="M",CU500,0)</f>
        <v>0</v>
      </c>
      <c r="Z500" s="170"/>
      <c r="AB500" s="223"/>
      <c r="AC500" s="183"/>
      <c r="AD500" s="183"/>
      <c r="AE500" s="183"/>
      <c r="AF500" s="183"/>
      <c r="AG500" s="183"/>
      <c r="AH500" s="183"/>
      <c r="AI500" s="183"/>
      <c r="AJ500" s="183"/>
      <c r="AK500" s="226"/>
      <c r="AL500" s="227"/>
      <c r="AM500" s="223">
        <f>+SUM(AX500:BC500)/BC450</f>
        <v>0</v>
      </c>
      <c r="AN500" s="225"/>
      <c r="AO500" s="225"/>
      <c r="AP500" s="168"/>
      <c r="AQ500" s="168"/>
      <c r="AR500" s="168"/>
      <c r="AS500" s="166"/>
      <c r="AT500" s="183">
        <f>IF(CM451=0,0,5-CM500*0.3)</f>
        <v>0</v>
      </c>
      <c r="AU500" s="169">
        <f>+IF(CQ451="G",CU500,0)</f>
        <v>0</v>
      </c>
      <c r="AV500" s="173"/>
      <c r="AX500" s="228"/>
      <c r="AY500" s="229"/>
      <c r="AZ500" s="229"/>
      <c r="BA500" s="229"/>
      <c r="BB500" s="229"/>
      <c r="BC500" s="230"/>
      <c r="BE500" s="231"/>
      <c r="BF500" s="183"/>
      <c r="BG500" s="183"/>
      <c r="BH500" s="183"/>
      <c r="BI500" s="183"/>
      <c r="BJ500" s="183"/>
      <c r="BK500" s="183"/>
      <c r="BL500" s="183"/>
      <c r="BM500" s="183"/>
      <c r="BN500" s="226"/>
      <c r="BO500" s="227"/>
      <c r="BP500" s="223"/>
      <c r="BQ500" s="225"/>
      <c r="BR500" s="225"/>
      <c r="BS500" s="168"/>
      <c r="BT500" s="168"/>
      <c r="BU500" s="168"/>
      <c r="BV500" s="166"/>
      <c r="BW500" s="183">
        <f>IF(CV451=0,0,5-CV500*0.3)</f>
        <v>0</v>
      </c>
      <c r="BX500" s="169">
        <f>+IF(AY451="G",BC500,0)</f>
        <v>0</v>
      </c>
      <c r="BY500" s="184"/>
      <c r="CA500" s="185">
        <f>+SUM(F500:O500)*F451/P450+P500*P451+Q451*SUM(Q500:W500)/W450+X451*X500+Y451*Y500+Z451*Z500</f>
        <v>0</v>
      </c>
      <c r="CB500" s="232">
        <f t="shared" si="64"/>
        <v>0</v>
      </c>
      <c r="CC500" s="187"/>
      <c r="CD500" s="188">
        <f>+SUM(AB500:AL500)*AB451/AL$2+SUM(AM500:AS500)*AM451/AS$2+AT500*AT451+AU500*AU451+AV500*AV451</f>
        <v>0</v>
      </c>
      <c r="CE500" s="233">
        <f t="shared" si="65"/>
        <v>0</v>
      </c>
      <c r="CF500" s="190"/>
      <c r="CG500" s="191">
        <f>+SUM(BE500:BO500)*BE451/BO$2+SUM(BP500:BV500)*BP451/BV$2+BW500*BW451+BX500*BX451+BY500*BY451</f>
        <v>0</v>
      </c>
      <c r="CH500" s="234">
        <f t="shared" si="66"/>
        <v>0</v>
      </c>
      <c r="CI500" s="190"/>
      <c r="CJ500" s="433">
        <f>+CA500*CA452+CD500*CD452+CG500*CG452</f>
        <v>0</v>
      </c>
      <c r="CL500" s="236"/>
      <c r="CM500" s="237"/>
      <c r="CN500" s="238"/>
      <c r="CP500" s="239"/>
      <c r="CQ500" s="240"/>
      <c r="CR500" s="240"/>
      <c r="CS500" s="240"/>
      <c r="CT500" s="241"/>
      <c r="CU500" s="242">
        <f t="shared" si="75"/>
        <v>0</v>
      </c>
      <c r="CW500" s="243"/>
      <c r="CX500" s="244">
        <f>+IF(DM500=0,0,IF(5*DM500/DM451&lt;2,2,5*DM500/DM451))</f>
        <v>0</v>
      </c>
      <c r="CY500" s="202">
        <f t="shared" si="68"/>
        <v>0</v>
      </c>
      <c r="CZ500" s="245">
        <f>+CW451*CW500+CX451*CX500+CY451*CY500</f>
        <v>0</v>
      </c>
      <c r="DA500" s="204"/>
      <c r="DB500" s="243"/>
      <c r="DC500" s="244">
        <f>+IF(DN500=0,0,IF(5*DN500/DN451&lt;2,2,5*DN500/DN451))</f>
        <v>0</v>
      </c>
      <c r="DD500" s="202">
        <f t="shared" si="69"/>
        <v>0</v>
      </c>
      <c r="DE500" s="246">
        <f>+DB451*DB500+DC451*DC500+DD451*DD500</f>
        <v>0</v>
      </c>
      <c r="DF500" s="190"/>
      <c r="DG500" s="243"/>
      <c r="DH500" s="202">
        <f t="shared" si="67"/>
        <v>0</v>
      </c>
      <c r="DI500" s="202">
        <f t="shared" si="70"/>
        <v>0</v>
      </c>
      <c r="DJ500" s="246">
        <f>+DG451*DG500+DH451*DH500+DI451*DI500</f>
        <v>0</v>
      </c>
      <c r="DK500" s="209"/>
      <c r="DL500" s="247"/>
      <c r="DM500" s="248"/>
      <c r="DN500" s="248"/>
      <c r="DO500" s="249"/>
      <c r="DR500" s="250">
        <f t="shared" si="71"/>
        <v>0</v>
      </c>
      <c r="DS500" s="397"/>
      <c r="DT500" s="397"/>
      <c r="DU500" s="398"/>
      <c r="DV500" s="391"/>
      <c r="DW500" s="253">
        <f t="shared" si="72"/>
        <v>0</v>
      </c>
      <c r="DX500" s="399"/>
      <c r="DY500" s="399"/>
      <c r="DZ500" s="400"/>
      <c r="EA500" s="391"/>
      <c r="EB500" s="401">
        <f t="shared" si="73"/>
        <v>0</v>
      </c>
      <c r="EC500" s="402"/>
      <c r="ED500" s="402"/>
      <c r="EE500" s="403"/>
    </row>
    <row r="501" spans="1:135" x14ac:dyDescent="0.3">
      <c r="A501" s="20">
        <f t="shared" si="74"/>
        <v>70949</v>
      </c>
      <c r="B501" s="21"/>
      <c r="C501" s="21"/>
      <c r="D501" s="21"/>
      <c r="E501" s="458"/>
      <c r="F501" s="223"/>
      <c r="G501" s="183"/>
      <c r="H501" s="183"/>
      <c r="I501" s="183"/>
      <c r="J501" s="183"/>
      <c r="K501" s="183"/>
      <c r="L501" s="183"/>
      <c r="M501" s="183"/>
      <c r="N501" s="183"/>
      <c r="O501" s="224"/>
      <c r="P501" s="167">
        <f>+IF(DL501=0,0,IF(5*DL501/DL498&lt;2,2,5*DL501/DL451))</f>
        <v>0</v>
      </c>
      <c r="Q501" s="223"/>
      <c r="R501" s="225"/>
      <c r="S501" s="225"/>
      <c r="T501" s="168"/>
      <c r="U501" s="168"/>
      <c r="V501" s="168"/>
      <c r="W501" s="166"/>
      <c r="X501" s="183">
        <f>IF(CL451=0,0,5-CL501*0.3)</f>
        <v>0</v>
      </c>
      <c r="Y501" s="169">
        <f>+IF(CP451="M",CU501,0)</f>
        <v>0</v>
      </c>
      <c r="Z501" s="170"/>
      <c r="AB501" s="223"/>
      <c r="AC501" s="183"/>
      <c r="AD501" s="183"/>
      <c r="AE501" s="183"/>
      <c r="AF501" s="183"/>
      <c r="AG501" s="183"/>
      <c r="AH501" s="183"/>
      <c r="AI501" s="183"/>
      <c r="AJ501" s="183"/>
      <c r="AK501" s="226"/>
      <c r="AL501" s="227"/>
      <c r="AM501" s="223">
        <f>+SUM(AX501:BC501)/BC450</f>
        <v>0</v>
      </c>
      <c r="AN501" s="225"/>
      <c r="AO501" s="225"/>
      <c r="AP501" s="168"/>
      <c r="AQ501" s="168"/>
      <c r="AR501" s="168"/>
      <c r="AS501" s="166"/>
      <c r="AT501" s="183">
        <f>IF(CM451=0,0,5-CM501*0.3)</f>
        <v>0</v>
      </c>
      <c r="AU501" s="169">
        <f>+IF(CQ451="G",CU501,0)</f>
        <v>0</v>
      </c>
      <c r="AV501" s="173"/>
      <c r="AX501" s="228"/>
      <c r="AY501" s="229"/>
      <c r="AZ501" s="229"/>
      <c r="BA501" s="229"/>
      <c r="BB501" s="229"/>
      <c r="BC501" s="230"/>
      <c r="BE501" s="231"/>
      <c r="BF501" s="183"/>
      <c r="BG501" s="183"/>
      <c r="BH501" s="183"/>
      <c r="BI501" s="183"/>
      <c r="BJ501" s="183"/>
      <c r="BK501" s="183"/>
      <c r="BL501" s="183"/>
      <c r="BM501" s="183"/>
      <c r="BN501" s="226"/>
      <c r="BO501" s="227"/>
      <c r="BP501" s="223"/>
      <c r="BQ501" s="225"/>
      <c r="BR501" s="225"/>
      <c r="BS501" s="168"/>
      <c r="BT501" s="168"/>
      <c r="BU501" s="168"/>
      <c r="BV501" s="166"/>
      <c r="BW501" s="183">
        <f>IF(CV451=0,0,5-CV501*0.3)</f>
        <v>0</v>
      </c>
      <c r="BX501" s="169">
        <f>+IF(AY451="G",BC501,0)</f>
        <v>0</v>
      </c>
      <c r="BY501" s="184"/>
      <c r="CA501" s="185">
        <f>+SUM(F501:O501)*F451/P450+P501*P451+Q451*SUM(Q501:W501)/W450+X451*X501+Y451*Y501+Z451*Z501</f>
        <v>0</v>
      </c>
      <c r="CB501" s="232">
        <f t="shared" si="64"/>
        <v>0</v>
      </c>
      <c r="CC501" s="187"/>
      <c r="CD501" s="188">
        <f>+SUM(AB501:AL501)*AB451/AL$2+SUM(AM501:AS501)*AM451/AS$2+AT501*AT451+AU501*AU451+AV501*AV451</f>
        <v>0</v>
      </c>
      <c r="CE501" s="233">
        <f t="shared" si="65"/>
        <v>0</v>
      </c>
      <c r="CF501" s="190"/>
      <c r="CG501" s="191">
        <f>+SUM(BE501:BO501)*BE451/BO$2+SUM(BP501:BV501)*BP451/BV$2+BW501*BW451+BX501*BX451+BY501*BY451</f>
        <v>0</v>
      </c>
      <c r="CH501" s="234">
        <f t="shared" si="66"/>
        <v>0</v>
      </c>
      <c r="CI501" s="190"/>
      <c r="CJ501" s="433">
        <f>+CA501*CA452+CD501*CD452+CG501*CG452</f>
        <v>0</v>
      </c>
      <c r="CL501" s="236"/>
      <c r="CM501" s="237"/>
      <c r="CN501" s="238"/>
      <c r="CP501" s="239"/>
      <c r="CQ501" s="240"/>
      <c r="CR501" s="240"/>
      <c r="CS501" s="240"/>
      <c r="CT501" s="241"/>
      <c r="CU501" s="242">
        <f t="shared" si="75"/>
        <v>0</v>
      </c>
      <c r="CW501" s="243"/>
      <c r="CX501" s="244">
        <f>+IF(DM501=0,0,IF(5*DM501/DM451&lt;2,2,5*DM501/DM451))</f>
        <v>0</v>
      </c>
      <c r="CY501" s="202">
        <f t="shared" si="68"/>
        <v>0</v>
      </c>
      <c r="CZ501" s="245">
        <f>+CW451*CW501+CX451*CX501+CY451*CY501</f>
        <v>0</v>
      </c>
      <c r="DA501" s="204"/>
      <c r="DB501" s="243"/>
      <c r="DC501" s="244">
        <f>+IF(DN501=0,0,IF(5*DN501/DN451&lt;2,2,5*DN501/DN451))</f>
        <v>0</v>
      </c>
      <c r="DD501" s="202">
        <f t="shared" si="69"/>
        <v>0</v>
      </c>
      <c r="DE501" s="246">
        <f>+DB451*DB501+DC451*DC501+DD451*DD501</f>
        <v>0</v>
      </c>
      <c r="DF501" s="190"/>
      <c r="DG501" s="243"/>
      <c r="DH501" s="202">
        <f t="shared" si="67"/>
        <v>0</v>
      </c>
      <c r="DI501" s="202">
        <f t="shared" si="70"/>
        <v>0</v>
      </c>
      <c r="DJ501" s="246">
        <f>+DG451*DG501+DH451*DH501+DI451*DI501</f>
        <v>0</v>
      </c>
      <c r="DK501" s="209"/>
      <c r="DL501" s="247"/>
      <c r="DM501" s="248"/>
      <c r="DN501" s="248"/>
      <c r="DO501" s="249"/>
      <c r="DR501" s="250">
        <f t="shared" si="71"/>
        <v>0</v>
      </c>
      <c r="DS501" s="397"/>
      <c r="DT501" s="397"/>
      <c r="DU501" s="398"/>
      <c r="DV501" s="391"/>
      <c r="DW501" s="253">
        <f t="shared" si="72"/>
        <v>0</v>
      </c>
      <c r="DX501" s="399"/>
      <c r="DY501" s="399"/>
      <c r="DZ501" s="400"/>
      <c r="EA501" s="391"/>
      <c r="EB501" s="401">
        <f t="shared" si="73"/>
        <v>0</v>
      </c>
      <c r="EC501" s="402"/>
      <c r="ED501" s="402"/>
      <c r="EE501" s="403"/>
    </row>
    <row r="502" spans="1:135" ht="16.2" thickBot="1" x14ac:dyDescent="0.35">
      <c r="A502" s="20">
        <f t="shared" si="74"/>
        <v>70950</v>
      </c>
      <c r="B502" s="21"/>
      <c r="C502" s="21"/>
      <c r="D502" s="21"/>
      <c r="E502" s="458"/>
      <c r="F502" s="277"/>
      <c r="G502" s="278"/>
      <c r="H502" s="278"/>
      <c r="I502" s="278"/>
      <c r="J502" s="278"/>
      <c r="K502" s="278"/>
      <c r="L502" s="278"/>
      <c r="M502" s="278"/>
      <c r="N502" s="278"/>
      <c r="O502" s="279"/>
      <c r="P502" s="167">
        <f>+IF(DL502=0,0,IF(5*DL502/DL499&lt;2,2,5*DL502/DL451))</f>
        <v>0</v>
      </c>
      <c r="Q502" s="277"/>
      <c r="R502" s="280"/>
      <c r="S502" s="280"/>
      <c r="T502" s="281"/>
      <c r="U502" s="281"/>
      <c r="V502" s="281"/>
      <c r="W502" s="282"/>
      <c r="X502" s="278">
        <f>IF(CL451=0,0,5-CL502*0.3)</f>
        <v>0</v>
      </c>
      <c r="Y502" s="283">
        <f>+IF(CP451="M",CU502,0)</f>
        <v>0</v>
      </c>
      <c r="Z502" s="284"/>
      <c r="AB502" s="277"/>
      <c r="AC502" s="278"/>
      <c r="AD502" s="278"/>
      <c r="AE502" s="278"/>
      <c r="AF502" s="278"/>
      <c r="AG502" s="278"/>
      <c r="AH502" s="278"/>
      <c r="AI502" s="278"/>
      <c r="AJ502" s="278"/>
      <c r="AK502" s="285"/>
      <c r="AL502" s="286"/>
      <c r="AM502" s="223">
        <f>+SUM(AX502:BC502)/BC450</f>
        <v>0</v>
      </c>
      <c r="AN502" s="280"/>
      <c r="AO502" s="280"/>
      <c r="AP502" s="281"/>
      <c r="AQ502" s="281"/>
      <c r="AR502" s="281"/>
      <c r="AS502" s="282"/>
      <c r="AT502" s="183">
        <f>IF(CM451=0,0,5-CM502*0.3)</f>
        <v>0</v>
      </c>
      <c r="AU502" s="169">
        <f>+IF(CQ451="G",CU502,0)</f>
        <v>0</v>
      </c>
      <c r="AV502" s="287"/>
      <c r="AX502" s="288"/>
      <c r="AY502" s="289"/>
      <c r="AZ502" s="289"/>
      <c r="BA502" s="289"/>
      <c r="BB502" s="289"/>
      <c r="BC502" s="290"/>
      <c r="BE502" s="291"/>
      <c r="BF502" s="292"/>
      <c r="BG502" s="292"/>
      <c r="BH502" s="292"/>
      <c r="BI502" s="292"/>
      <c r="BJ502" s="292"/>
      <c r="BK502" s="292"/>
      <c r="BL502" s="292"/>
      <c r="BM502" s="292"/>
      <c r="BN502" s="293"/>
      <c r="BO502" s="294"/>
      <c r="BP502" s="295"/>
      <c r="BQ502" s="296"/>
      <c r="BR502" s="296"/>
      <c r="BS502" s="297"/>
      <c r="BT502" s="297"/>
      <c r="BU502" s="297"/>
      <c r="BV502" s="298"/>
      <c r="BW502" s="292">
        <f>IF(CV451=0,0,5-CV502*0.3)</f>
        <v>0</v>
      </c>
      <c r="BX502" s="299">
        <f>+IF(AY451="G",BC502,0)</f>
        <v>0</v>
      </c>
      <c r="BY502" s="300"/>
      <c r="CA502" s="301">
        <f>+SUM(F502:O502)*F451/P450+P502*P451+Q451*SUM(Q502:W502)/W450+X451*X502+Y451*Y502+Z451*Z502</f>
        <v>0</v>
      </c>
      <c r="CB502" s="302">
        <f t="shared" si="64"/>
        <v>0</v>
      </c>
      <c r="CC502" s="187"/>
      <c r="CD502" s="303">
        <f>+SUM(AB502:AL502)*AB451/AL$2+SUM(AM502:AS502)*AM451/AS$2+AT502*AT451+AU502*AU451+AV502*AV451</f>
        <v>0</v>
      </c>
      <c r="CE502" s="304">
        <f t="shared" si="65"/>
        <v>0</v>
      </c>
      <c r="CF502" s="190"/>
      <c r="CG502" s="305">
        <f>+SUM(BE502:BO502)*BE451/BO$2+SUM(BP502:BV502)*BP451/BV$2+BW502*BW451+BX502*BX451+BY502*BY451</f>
        <v>0</v>
      </c>
      <c r="CH502" s="306">
        <f t="shared" si="66"/>
        <v>0</v>
      </c>
      <c r="CI502" s="190"/>
      <c r="CJ502" s="437">
        <f>+CA502*CA452+CD502*CD452+CG502*CG452</f>
        <v>0</v>
      </c>
      <c r="CL502" s="236"/>
      <c r="CM502" s="237"/>
      <c r="CN502" s="238"/>
      <c r="CP502" s="308"/>
      <c r="CQ502" s="309"/>
      <c r="CR502" s="309"/>
      <c r="CS502" s="309"/>
      <c r="CT502" s="310"/>
      <c r="CU502" s="311">
        <f t="shared" si="75"/>
        <v>0</v>
      </c>
      <c r="CW502" s="404"/>
      <c r="CX502" s="244">
        <f>+IF(DM502=0,0,IF(5*DM502/DM451&lt;2,2,5*DM502/DM451))</f>
        <v>0</v>
      </c>
      <c r="CY502" s="202">
        <f t="shared" si="68"/>
        <v>0</v>
      </c>
      <c r="CZ502" s="315">
        <f>+CW451*CW502+CX451*CX502+CY451*CY502</f>
        <v>0</v>
      </c>
      <c r="DA502" s="204"/>
      <c r="DB502" s="312"/>
      <c r="DC502" s="313">
        <f>+IF(DN502=0,0,IF(5*DN502/DN451&lt;2,2,5*DN502/DN451))</f>
        <v>0</v>
      </c>
      <c r="DD502" s="314">
        <f t="shared" si="69"/>
        <v>0</v>
      </c>
      <c r="DE502" s="316">
        <f>+DB451*DB502+DC451*DC502+DD451*DD502</f>
        <v>0</v>
      </c>
      <c r="DF502" s="190"/>
      <c r="DG502" s="312"/>
      <c r="DH502" s="202">
        <f t="shared" si="67"/>
        <v>0</v>
      </c>
      <c r="DI502" s="314">
        <f t="shared" si="70"/>
        <v>0</v>
      </c>
      <c r="DJ502" s="316">
        <f>+DG451*DG502+DH451*DH502+DI451*DI502</f>
        <v>0</v>
      </c>
      <c r="DK502" s="209"/>
      <c r="DL502" s="317"/>
      <c r="DM502" s="318"/>
      <c r="DN502" s="318"/>
      <c r="DO502" s="319"/>
      <c r="DR502" s="405">
        <f t="shared" si="71"/>
        <v>0</v>
      </c>
      <c r="DS502" s="406"/>
      <c r="DT502" s="406"/>
      <c r="DU502" s="407"/>
      <c r="DV502" s="408"/>
      <c r="DW502" s="322">
        <f t="shared" si="72"/>
        <v>0</v>
      </c>
      <c r="DX502" s="409"/>
      <c r="DY502" s="409"/>
      <c r="DZ502" s="410"/>
      <c r="EA502" s="408"/>
      <c r="EB502" s="411">
        <f t="shared" si="73"/>
        <v>0</v>
      </c>
      <c r="EC502" s="412"/>
      <c r="ED502" s="412"/>
      <c r="EE502" s="413"/>
    </row>
    <row r="503" spans="1:135" ht="103.2" thickTop="1" thickBot="1" x14ac:dyDescent="0.35">
      <c r="A503" s="459" t="s">
        <v>182</v>
      </c>
      <c r="B503" s="460">
        <f ca="1">TODAY()</f>
        <v>43650</v>
      </c>
      <c r="C503" s="461"/>
      <c r="D503" s="461"/>
      <c r="E503" s="461"/>
      <c r="F503" s="327"/>
      <c r="G503" s="327"/>
      <c r="H503" s="327"/>
      <c r="I503" s="327"/>
      <c r="J503" s="327"/>
      <c r="K503" s="327"/>
      <c r="L503" s="327"/>
      <c r="M503" s="327"/>
      <c r="N503" s="327"/>
      <c r="O503" s="327"/>
      <c r="P503" s="329" t="str">
        <f>+P447</f>
        <v xml:space="preserve">EV. PERIOD0  </v>
      </c>
      <c r="Q503" s="330"/>
      <c r="R503" s="330"/>
      <c r="S503" s="330"/>
      <c r="T503" s="330"/>
      <c r="U503" s="330"/>
      <c r="V503" s="330"/>
      <c r="W503" s="330"/>
      <c r="X503" s="332" t="str">
        <f>+X447</f>
        <v>Nota asistencia</v>
      </c>
      <c r="Y503" s="332" t="str">
        <f>+Y447</f>
        <v>Autoevaluacion</v>
      </c>
      <c r="Z503" s="332" t="str">
        <f>+Z447</f>
        <v>Coevaluacion</v>
      </c>
      <c r="AA503" s="334"/>
      <c r="AB503" s="414"/>
      <c r="AC503" s="414"/>
      <c r="AD503" s="414"/>
      <c r="AE503" s="414"/>
      <c r="AF503" s="414"/>
      <c r="AG503" s="414"/>
      <c r="AH503" s="414"/>
      <c r="AI503" s="414"/>
      <c r="AJ503" s="414"/>
      <c r="AK503" s="414"/>
      <c r="AL503" s="327"/>
      <c r="AM503" s="333" t="str">
        <f>+AM447</f>
        <v>Dibujos de angulos concavos y convexos, 30 de mayo</v>
      </c>
      <c r="AN503" s="330"/>
      <c r="AO503" s="330"/>
      <c r="AP503" s="330"/>
      <c r="AQ503" s="330"/>
      <c r="AR503" s="330"/>
      <c r="AS503" s="330"/>
      <c r="AT503" s="338" t="str">
        <f>+AT447</f>
        <v>Nota asistencia</v>
      </c>
      <c r="AU503" s="338" t="str">
        <f>+AU447</f>
        <v>Autoevaluacion</v>
      </c>
      <c r="AV503" s="340" t="str">
        <f>+AV447</f>
        <v>Coevaluacion</v>
      </c>
      <c r="AX503" s="341">
        <f>+COUNTIF(AX453:AX502,1)</f>
        <v>0</v>
      </c>
      <c r="AY503" s="342">
        <f>+COUNTIF(AY453:AY502,1)</f>
        <v>0</v>
      </c>
      <c r="AZ503" s="342">
        <f t="shared" ref="AZ503:BB503" si="76">+COUNTIF(AZ453:AZ502,1)</f>
        <v>0</v>
      </c>
      <c r="BA503" s="342">
        <f t="shared" si="76"/>
        <v>0</v>
      </c>
      <c r="BB503" s="342">
        <f t="shared" si="76"/>
        <v>0</v>
      </c>
      <c r="BC503" s="343">
        <f>+COUNTIF(BC453:BC502,1)</f>
        <v>0</v>
      </c>
      <c r="BD503" s="334"/>
      <c r="BE503" s="344"/>
      <c r="BF503" s="344"/>
      <c r="BG503" s="344"/>
      <c r="BH503" s="344"/>
      <c r="BI503" s="344"/>
      <c r="BJ503" s="344"/>
      <c r="BK503" s="344"/>
      <c r="BL503" s="344"/>
      <c r="BM503" s="344"/>
      <c r="BN503" s="344"/>
      <c r="BO503" s="344"/>
      <c r="BP503" s="345"/>
      <c r="BQ503" s="346"/>
      <c r="BR503" s="346"/>
      <c r="BS503" s="346"/>
      <c r="BT503" s="346"/>
      <c r="BU503" s="346"/>
      <c r="BV503" s="346"/>
      <c r="BW503" s="347" t="str">
        <f>+AT503</f>
        <v>Nota asistencia</v>
      </c>
      <c r="BX503" s="347" t="str">
        <f>+AU503</f>
        <v>Autoevaluacion</v>
      </c>
      <c r="BY503" s="347" t="str">
        <f>+AV503</f>
        <v>Coevaluacion</v>
      </c>
      <c r="CA503" s="348" t="str">
        <f>+CA447</f>
        <v>Pierden</v>
      </c>
      <c r="CB503" s="415">
        <f>COUNTIF(CA453:CA502,"bj")</f>
        <v>0</v>
      </c>
      <c r="CC503" s="416"/>
      <c r="CD503" s="417" t="str">
        <f>+CD447</f>
        <v>Pierden</v>
      </c>
      <c r="CE503" s="418">
        <f>COUNTIF(CE453:CE502,"bj")</f>
        <v>0</v>
      </c>
      <c r="CF503" s="416"/>
      <c r="CG503" s="417" t="str">
        <f>+CG447</f>
        <v>Pierden</v>
      </c>
      <c r="CH503" s="418">
        <f>+COUNTBLANK(CJ453:CJ502)</f>
        <v>0</v>
      </c>
      <c r="CI503" s="350"/>
      <c r="CJ503" s="352">
        <f>COUNTIF(CJ453:CJ502,"&lt;2,95")-COUNTIF(CJ453:CJ502,0)</f>
        <v>0</v>
      </c>
      <c r="CL503" s="353"/>
      <c r="CM503" s="354"/>
      <c r="CN503" s="355"/>
      <c r="CP503" s="356"/>
      <c r="CQ503" s="357"/>
      <c r="CR503" s="357"/>
      <c r="CS503" s="357"/>
      <c r="CT503" s="357"/>
      <c r="CU503" s="358"/>
      <c r="CW503" s="359"/>
      <c r="CX503" s="938" t="str">
        <f>+CX447</f>
        <v>Recuperan</v>
      </c>
      <c r="CY503" s="938"/>
      <c r="CZ503" s="360">
        <f>COUNTIF(CZ453:CZ502,"bj")</f>
        <v>0</v>
      </c>
      <c r="DA503" s="361"/>
      <c r="DB503" s="362"/>
      <c r="DC503" s="939" t="str">
        <f>+CX503</f>
        <v>Recuperan</v>
      </c>
      <c r="DD503" s="939"/>
      <c r="DE503" s="363">
        <f>COUNTIF(DE453:DE502,"bj")</f>
        <v>0</v>
      </c>
      <c r="DF503" s="364"/>
      <c r="DG503" s="362"/>
      <c r="DH503" s="939" t="str">
        <f>+CX503</f>
        <v>Recuperan</v>
      </c>
      <c r="DI503" s="939"/>
      <c r="DJ503" s="363">
        <f>COUNTIF(DJ453:DJ502,"bj")</f>
        <v>0</v>
      </c>
      <c r="DK503" s="365"/>
      <c r="DL503" s="366"/>
      <c r="DM503" s="367"/>
      <c r="DN503" s="367"/>
      <c r="DO503" s="368"/>
      <c r="DR503" s="369">
        <f>+COUNTIF(DR453:DR502,"&gt;0")</f>
        <v>0</v>
      </c>
      <c r="DS503" s="370">
        <f t="shared" ref="DS503:DU503" si="77">+COUNTIF(DS453:DS502,"&gt;0")</f>
        <v>0</v>
      </c>
      <c r="DT503" s="370">
        <f t="shared" si="77"/>
        <v>0</v>
      </c>
      <c r="DU503" s="371">
        <f t="shared" si="77"/>
        <v>0</v>
      </c>
      <c r="DV503" s="72"/>
      <c r="DW503" s="372">
        <f>+COUNTIF(DW453:DW502,"&gt;0")</f>
        <v>0</v>
      </c>
      <c r="DX503" s="373">
        <f t="shared" ref="DX503:DZ503" si="78">+COUNTIF(DX453:DX502,"&gt;0")</f>
        <v>0</v>
      </c>
      <c r="DY503" s="373">
        <f t="shared" si="78"/>
        <v>0</v>
      </c>
      <c r="DZ503" s="374">
        <f t="shared" si="78"/>
        <v>0</v>
      </c>
      <c r="EA503" s="72"/>
      <c r="EB503" s="375">
        <f>+COUNTIF(EB453:EB502,"&gt;0")</f>
        <v>0</v>
      </c>
      <c r="EC503" s="376">
        <f t="shared" ref="EC503:EE503" si="79">+COUNTIF(EC453:EC502,"&gt;0")</f>
        <v>0</v>
      </c>
      <c r="ED503" s="376">
        <f t="shared" si="79"/>
        <v>0</v>
      </c>
      <c r="EE503" s="377">
        <f t="shared" si="79"/>
        <v>0</v>
      </c>
    </row>
    <row r="504" spans="1:135" ht="16.8" thickTop="1" thickBot="1" x14ac:dyDescent="0.35">
      <c r="A504" t="s">
        <v>306</v>
      </c>
      <c r="DR504" s="379"/>
      <c r="DS504" s="379"/>
      <c r="DT504" s="379"/>
      <c r="DU504" s="379"/>
      <c r="DV504" s="379"/>
      <c r="DW504" s="379"/>
      <c r="DX504" s="379"/>
      <c r="DY504" s="379"/>
      <c r="DZ504" s="379"/>
      <c r="EA504" s="379"/>
      <c r="EB504" s="379"/>
      <c r="EC504" s="379"/>
      <c r="ED504" s="379"/>
      <c r="EE504" s="379"/>
    </row>
    <row r="505" spans="1:135" ht="19.2" thickTop="1" thickBot="1" x14ac:dyDescent="0.35">
      <c r="A505" s="41" t="str">
        <f>+A449</f>
        <v>I.E LUIS LOPEZ DE MESA</v>
      </c>
      <c r="B505" s="438"/>
      <c r="C505" s="438"/>
      <c r="D505" s="439">
        <f ca="1">+B559</f>
        <v>43650</v>
      </c>
      <c r="E505" s="440"/>
      <c r="F505" s="42"/>
      <c r="G505" s="42"/>
      <c r="H505" s="42"/>
      <c r="I505" s="42"/>
      <c r="J505" s="42"/>
      <c r="K505" s="42"/>
      <c r="L505" s="42"/>
      <c r="M505" s="42"/>
      <c r="N505" s="42"/>
      <c r="O505" s="42"/>
      <c r="P505" s="42"/>
      <c r="Q505" s="43"/>
      <c r="R505" s="43"/>
      <c r="S505" s="44" t="str">
        <f>+D506</f>
        <v>ETICA Y VALORES</v>
      </c>
      <c r="T505" s="43"/>
      <c r="U505" s="43"/>
      <c r="V505" s="43"/>
      <c r="W505" s="45"/>
      <c r="X505" s="42"/>
      <c r="Y505" s="42"/>
      <c r="Z505" s="46"/>
      <c r="AA505" s="47"/>
      <c r="AB505" s="48"/>
      <c r="AC505" s="49"/>
      <c r="AD505" s="49"/>
      <c r="AE505" s="49"/>
      <c r="AF505" s="49"/>
      <c r="AG505" s="49"/>
      <c r="AH505" s="49"/>
      <c r="AI505" s="49"/>
      <c r="AJ505" s="49"/>
      <c r="AK505" s="49"/>
      <c r="AL505" s="49"/>
      <c r="AM505" s="1015" t="str">
        <f>+AM449</f>
        <v>GEOMETRIA</v>
      </c>
      <c r="AN505" s="1016"/>
      <c r="AO505" s="1016"/>
      <c r="AP505" s="1016"/>
      <c r="AQ505" s="1016"/>
      <c r="AR505" s="50"/>
      <c r="AS505" s="51"/>
      <c r="AT505" s="49"/>
      <c r="AU505" s="49"/>
      <c r="AV505" s="52"/>
      <c r="AW505" s="47"/>
      <c r="AX505" s="53"/>
      <c r="AY505" s="53"/>
      <c r="AZ505" s="53"/>
      <c r="BA505" s="53"/>
      <c r="BB505" s="53"/>
      <c r="BC505" s="53"/>
      <c r="BD505" s="47"/>
      <c r="BE505" s="54"/>
      <c r="BF505" s="55"/>
      <c r="BG505" s="55"/>
      <c r="BH505" s="55"/>
      <c r="BI505" s="55"/>
      <c r="BJ505" s="55"/>
      <c r="BK505" s="55"/>
      <c r="BL505" s="55"/>
      <c r="BM505" s="55"/>
      <c r="BN505" s="55"/>
      <c r="BO505" s="55"/>
      <c r="BP505" s="1017" t="str">
        <f>+BP449</f>
        <v>ESTADISTICA</v>
      </c>
      <c r="BQ505" s="1017"/>
      <c r="BR505" s="1017"/>
      <c r="BS505" s="1017"/>
      <c r="BT505" s="1017"/>
      <c r="BU505" s="56"/>
      <c r="BV505" s="57"/>
      <c r="BW505" s="55"/>
      <c r="BX505" s="55"/>
      <c r="BY505" s="58"/>
      <c r="BZ505" s="47"/>
      <c r="CA505" s="1018" t="str">
        <f>+CA449</f>
        <v>NOTAS DEFINITIVAS</v>
      </c>
      <c r="CB505" s="1019"/>
      <c r="CC505" s="1019"/>
      <c r="CD505" s="1019"/>
      <c r="CE505" s="1019"/>
      <c r="CF505" s="1019"/>
      <c r="CG505" s="1019"/>
      <c r="CH505" s="1019"/>
      <c r="CI505" s="1019"/>
      <c r="CJ505" s="1020"/>
      <c r="CK505" s="47"/>
      <c r="CL505" s="47"/>
      <c r="CM505" s="47"/>
      <c r="CN505" s="47"/>
      <c r="CO505" s="47"/>
      <c r="CP505" s="1021" t="str">
        <f>+CP449</f>
        <v>AUTOEVALUACION</v>
      </c>
      <c r="CQ505" s="1022"/>
      <c r="CR505" s="1022"/>
      <c r="CS505" s="1022"/>
      <c r="CT505" s="1022"/>
      <c r="CU505" s="1023"/>
      <c r="CV505" s="47"/>
      <c r="CW505" s="1024" t="str">
        <f>+CW449</f>
        <v>RECUPERACION / EVALUACION</v>
      </c>
      <c r="CX505" s="1025"/>
      <c r="CY505" s="1025"/>
      <c r="CZ505" s="1025"/>
      <c r="DA505" s="1025"/>
      <c r="DB505" s="1025"/>
      <c r="DC505" s="1025"/>
      <c r="DD505" s="1025"/>
      <c r="DE505" s="1025"/>
      <c r="DF505" s="1025"/>
      <c r="DG505" s="1025"/>
      <c r="DH505" s="1025"/>
      <c r="DI505" s="1025"/>
      <c r="DJ505" s="1025"/>
      <c r="DK505" s="1025"/>
      <c r="DL505" s="1025"/>
      <c r="DM505" s="1025"/>
      <c r="DN505" s="1025"/>
      <c r="DO505" s="1026"/>
      <c r="DP505" s="47"/>
      <c r="DQ505" s="47"/>
      <c r="DR505" s="964" t="str">
        <f>+DR449</f>
        <v>REFUERZOS DE LOS DIFERENTES PERIODOS</v>
      </c>
      <c r="DS505" s="965"/>
      <c r="DT505" s="965"/>
      <c r="DU505" s="965"/>
      <c r="DV505" s="965"/>
      <c r="DW505" s="965"/>
      <c r="DX505" s="965"/>
      <c r="DY505" s="965"/>
      <c r="DZ505" s="965"/>
      <c r="EA505" s="965"/>
      <c r="EB505" s="965"/>
      <c r="EC505" s="965"/>
      <c r="ED505" s="965"/>
      <c r="EE505" s="966"/>
    </row>
    <row r="506" spans="1:135" ht="18.600000000000001" thickTop="1" thickBot="1" x14ac:dyDescent="0.35">
      <c r="A506" s="441" t="str">
        <f>+A450</f>
        <v>año</v>
      </c>
      <c r="B506" s="442">
        <f>+B450</f>
        <v>2019</v>
      </c>
      <c r="C506" s="443" t="str">
        <f>+C450</f>
        <v>AREA</v>
      </c>
      <c r="D506" s="19" t="str">
        <f>+D450</f>
        <v>ETICA Y VALORES</v>
      </c>
      <c r="E506" s="444"/>
      <c r="F506" s="967" t="str">
        <f>+F450</f>
        <v>COGNITIVO</v>
      </c>
      <c r="G506" s="967"/>
      <c r="H506" s="967"/>
      <c r="I506" s="967"/>
      <c r="J506" s="967"/>
      <c r="K506" s="967"/>
      <c r="L506" s="967"/>
      <c r="M506" s="967"/>
      <c r="N506" s="967"/>
      <c r="O506" s="967"/>
      <c r="P506" s="59">
        <f>IF(MAX(F508:O508)=0,1,MAX(F508:O508))</f>
        <v>1</v>
      </c>
      <c r="Q506" s="968" t="str">
        <f>+Q450</f>
        <v>PROCEDIMENTAL</v>
      </c>
      <c r="R506" s="969"/>
      <c r="S506" s="969"/>
      <c r="T506" s="969"/>
      <c r="U506" s="969"/>
      <c r="V506" s="969"/>
      <c r="W506" s="60">
        <f>IF(MAX(Q508:W508)=0,1,MAX(Q508:W508)-11)</f>
        <v>1</v>
      </c>
      <c r="X506" s="970" t="str">
        <f>+X450</f>
        <v>ACTITUDINAL</v>
      </c>
      <c r="Y506" s="971"/>
      <c r="Z506" s="972"/>
      <c r="AA506" s="47"/>
      <c r="AB506" s="973" t="str">
        <f>+AB450</f>
        <v>COGNITIVO</v>
      </c>
      <c r="AC506" s="974"/>
      <c r="AD506" s="974"/>
      <c r="AE506" s="974"/>
      <c r="AF506" s="974"/>
      <c r="AG506" s="974"/>
      <c r="AH506" s="974"/>
      <c r="AI506" s="974"/>
      <c r="AJ506" s="974"/>
      <c r="AK506" s="974"/>
      <c r="AL506" s="61">
        <f>IF(MAX(AB508:AL508)=0,1,MAX(AB508:AL508))</f>
        <v>1</v>
      </c>
      <c r="AM506" s="975" t="str">
        <f>+AM450</f>
        <v>PROCEDIMENTAL</v>
      </c>
      <c r="AN506" s="976"/>
      <c r="AO506" s="976"/>
      <c r="AP506" s="976"/>
      <c r="AQ506" s="976"/>
      <c r="AR506" s="976"/>
      <c r="AS506" s="62">
        <f>IF(MAX(AM508:AS508)=0,1,MAX(AM508:AS508)-11)</f>
        <v>1</v>
      </c>
      <c r="AT506" s="977" t="str">
        <f>+AT450</f>
        <v>ACTITUDINAL</v>
      </c>
      <c r="AU506" s="978"/>
      <c r="AV506" s="979"/>
      <c r="AW506" s="47"/>
      <c r="AX506" s="980" t="str">
        <f>+AX450</f>
        <v>Intrumentos               Geometría</v>
      </c>
      <c r="AY506" s="981"/>
      <c r="AZ506" s="981"/>
      <c r="BA506" s="981"/>
      <c r="BB506" s="982"/>
      <c r="BC506" s="63">
        <f>+SUM(AX507:BC507)</f>
        <v>1</v>
      </c>
      <c r="BD506" s="47"/>
      <c r="BE506" s="983" t="str">
        <f>+BE450</f>
        <v>COGNITIVO</v>
      </c>
      <c r="BF506" s="984"/>
      <c r="BG506" s="984"/>
      <c r="BH506" s="984"/>
      <c r="BI506" s="984"/>
      <c r="BJ506" s="984"/>
      <c r="BK506" s="984"/>
      <c r="BL506" s="984"/>
      <c r="BM506" s="984"/>
      <c r="BN506" s="984"/>
      <c r="BO506" s="64">
        <f>IF(MAX(BE508:BO508)=0,1,MAX(BE508:BO508))</f>
        <v>1</v>
      </c>
      <c r="BP506" s="985" t="str">
        <f>+BP450</f>
        <v>PROCEDIMENTAL</v>
      </c>
      <c r="BQ506" s="986"/>
      <c r="BR506" s="986"/>
      <c r="BS506" s="986"/>
      <c r="BT506" s="986"/>
      <c r="BU506" s="986"/>
      <c r="BV506" s="65">
        <f>IF(MAX(BP508:BV508)=0,1,MAX(BP508:BV508)-11)</f>
        <v>1</v>
      </c>
      <c r="BW506" s="987" t="str">
        <f>+BW450</f>
        <v>ACTITUDINAL</v>
      </c>
      <c r="BX506" s="988"/>
      <c r="BY506" s="989"/>
      <c r="BZ506" s="47"/>
      <c r="CA506" s="990" t="str">
        <f>+CA450</f>
        <v>Desemp Matematic</v>
      </c>
      <c r="CB506" s="991"/>
      <c r="CC506" s="66"/>
      <c r="CD506" s="992" t="str">
        <f>+CD450</f>
        <v>Desemp Geometria</v>
      </c>
      <c r="CE506" s="993"/>
      <c r="CF506" s="66"/>
      <c r="CG506" s="994" t="str">
        <f>+CG450</f>
        <v>Desemp Estadíst.</v>
      </c>
      <c r="CH506" s="995"/>
      <c r="CI506" s="66"/>
      <c r="CJ506" s="996" t="str">
        <f>+CJ450</f>
        <v>Def total</v>
      </c>
      <c r="CK506" s="47"/>
      <c r="CL506" s="998" t="str">
        <f>+CL450</f>
        <v>puntualidad/ inasistencia</v>
      </c>
      <c r="CM506" s="999"/>
      <c r="CN506" s="1000"/>
      <c r="CO506" s="47"/>
      <c r="CP506" s="944" t="str">
        <f>+CP450</f>
        <v>Seleccione  Asignatura</v>
      </c>
      <c r="CQ506" s="945"/>
      <c r="CR506" s="945"/>
      <c r="CS506" s="945"/>
      <c r="CT506" s="945"/>
      <c r="CU506" s="946"/>
      <c r="CV506" s="47"/>
      <c r="CW506" s="947" t="str">
        <f>+CW450</f>
        <v>Refuerzo MATEMATICA</v>
      </c>
      <c r="CX506" s="948"/>
      <c r="CY506" s="948"/>
      <c r="CZ506" s="380"/>
      <c r="DA506" s="71"/>
      <c r="DB506" s="931" t="str">
        <f>+DB450</f>
        <v>Refuerzo GEOMETRIA</v>
      </c>
      <c r="DC506" s="932"/>
      <c r="DD506" s="932"/>
      <c r="DE506" s="381"/>
      <c r="DF506" s="71"/>
      <c r="DG506" s="933" t="str">
        <f>+DG450</f>
        <v>Refuerzo ESTADISTICA</v>
      </c>
      <c r="DH506" s="934"/>
      <c r="DI506" s="934"/>
      <c r="DJ506" s="382"/>
      <c r="DK506" s="71"/>
      <c r="DL506" s="935" t="str">
        <f>+DL450</f>
        <v>PUNTAJE EN EVALUACION</v>
      </c>
      <c r="DM506" s="936"/>
      <c r="DN506" s="936"/>
      <c r="DO506" s="937"/>
      <c r="DP506" s="47"/>
      <c r="DQ506" s="47"/>
      <c r="DR506" s="928" t="str">
        <f>+S505</f>
        <v>ETICA Y VALORES</v>
      </c>
      <c r="DS506" s="929"/>
      <c r="DT506" s="929"/>
      <c r="DU506" s="930"/>
      <c r="DV506" s="72"/>
      <c r="DW506" s="1001" t="str">
        <f>+AM505</f>
        <v>GEOMETRIA</v>
      </c>
      <c r="DX506" s="1002"/>
      <c r="DY506" s="1002"/>
      <c r="DZ506" s="1003"/>
      <c r="EA506" s="72"/>
      <c r="EB506" s="1004" t="str">
        <f>+BP505</f>
        <v>ESTADISTICA</v>
      </c>
      <c r="EC506" s="1005"/>
      <c r="ED506" s="1005"/>
      <c r="EE506" s="1006"/>
    </row>
    <row r="507" spans="1:135" ht="18.600000000000001" thickTop="1" thickBot="1" x14ac:dyDescent="0.4">
      <c r="A507" s="462" t="s">
        <v>422</v>
      </c>
      <c r="B507" s="446" t="str">
        <f>+B451</f>
        <v xml:space="preserve">GRADO </v>
      </c>
      <c r="C507" s="447">
        <f>+C451+1</f>
        <v>710</v>
      </c>
      <c r="D507" s="448" t="str">
        <f>+D451</f>
        <v>PERIODO:</v>
      </c>
      <c r="E507" s="449" t="str">
        <f>+E451</f>
        <v>DOS</v>
      </c>
      <c r="F507" s="1007">
        <f>+F451</f>
        <v>0.3</v>
      </c>
      <c r="G507" s="1008"/>
      <c r="H507" s="1009" t="str">
        <f>+H451</f>
        <v>ACTIVIDADES DE CLASE</v>
      </c>
      <c r="I507" s="1009"/>
      <c r="J507" s="1009"/>
      <c r="K507" s="1009"/>
      <c r="L507" s="1009"/>
      <c r="M507" s="1009"/>
      <c r="N507" s="1009"/>
      <c r="O507" s="1010"/>
      <c r="P507" s="73">
        <v>0.2</v>
      </c>
      <c r="Q507" s="955">
        <f>+Q451</f>
        <v>0.3</v>
      </c>
      <c r="R507" s="956"/>
      <c r="S507" s="957" t="str">
        <f>+S451</f>
        <v>TALLERES</v>
      </c>
      <c r="T507" s="957"/>
      <c r="U507" s="957"/>
      <c r="V507" s="957"/>
      <c r="W507" s="958"/>
      <c r="X507" s="74">
        <f>+X451</f>
        <v>0.1</v>
      </c>
      <c r="Y507" s="75">
        <f>+Y451</f>
        <v>0.05</v>
      </c>
      <c r="Z507" s="76">
        <f>+Z451</f>
        <v>0.05</v>
      </c>
      <c r="AA507" s="47"/>
      <c r="AB507" s="1011">
        <v>0.4</v>
      </c>
      <c r="AC507" s="957"/>
      <c r="AD507" s="960" t="str">
        <f>+AD451</f>
        <v>ACTIVIDADES DE CLASE</v>
      </c>
      <c r="AE507" s="960"/>
      <c r="AF507" s="960"/>
      <c r="AG507" s="960"/>
      <c r="AH507" s="960"/>
      <c r="AI507" s="960"/>
      <c r="AJ507" s="960"/>
      <c r="AK507" s="960"/>
      <c r="AL507" s="961"/>
      <c r="AM507" s="955">
        <v>0.4</v>
      </c>
      <c r="AN507" s="956"/>
      <c r="AO507" s="957" t="str">
        <f>+AO451</f>
        <v>TALLERES</v>
      </c>
      <c r="AP507" s="957"/>
      <c r="AQ507" s="957"/>
      <c r="AR507" s="957"/>
      <c r="AS507" s="958"/>
      <c r="AT507" s="74">
        <f>+AT451</f>
        <v>0.1</v>
      </c>
      <c r="AU507" s="75">
        <f>+AU451</f>
        <v>0.05</v>
      </c>
      <c r="AV507" s="77">
        <f>+AV451</f>
        <v>0.05</v>
      </c>
      <c r="AW507" s="47"/>
      <c r="AX507" s="78">
        <v>1</v>
      </c>
      <c r="AY507" s="79">
        <f>+IF(COUNT(AY509:AY558,"&lt;6")&gt;0,1,0)</f>
        <v>0</v>
      </c>
      <c r="AZ507" s="79">
        <f>+IF(COUNT(AZ509:AZ558,"&lt;6")&gt;0,1,0)</f>
        <v>0</v>
      </c>
      <c r="BA507" s="79">
        <f>+IF(COUNT(BA509:BA558,"&lt;6")&gt;0,1,0)</f>
        <v>0</v>
      </c>
      <c r="BB507" s="79">
        <f>+IF(COUNT(BB509:BB558,"&lt;6")&gt;0,1,0)</f>
        <v>0</v>
      </c>
      <c r="BC507" s="80">
        <f>+IF(COUNT(BC509:BC558,"&lt;6")&gt;0,1,0)</f>
        <v>0</v>
      </c>
      <c r="BD507" s="47"/>
      <c r="BE507" s="959">
        <f>+BE451</f>
        <v>0.4</v>
      </c>
      <c r="BF507" s="957"/>
      <c r="BG507" s="960" t="str">
        <f>+BG451</f>
        <v>ACTIVIDADES DE CLASE</v>
      </c>
      <c r="BH507" s="960"/>
      <c r="BI507" s="960"/>
      <c r="BJ507" s="960"/>
      <c r="BK507" s="960"/>
      <c r="BL507" s="960"/>
      <c r="BM507" s="960"/>
      <c r="BN507" s="960"/>
      <c r="BO507" s="961"/>
      <c r="BP507" s="955">
        <f>+BP451</f>
        <v>0.4</v>
      </c>
      <c r="BQ507" s="956"/>
      <c r="BR507" s="957" t="str">
        <f>+BR451</f>
        <v>TALLERES</v>
      </c>
      <c r="BS507" s="957"/>
      <c r="BT507" s="957"/>
      <c r="BU507" s="957"/>
      <c r="BV507" s="958"/>
      <c r="BW507" s="74">
        <f>+BW451</f>
        <v>0.1</v>
      </c>
      <c r="BX507" s="75">
        <f>+BX451</f>
        <v>0.05</v>
      </c>
      <c r="BY507" s="81">
        <f>+BY451</f>
        <v>0.05</v>
      </c>
      <c r="BZ507" s="47"/>
      <c r="CA507" s="962">
        <f>+F507+P507+X507+Y507+Z507+Q507</f>
        <v>1</v>
      </c>
      <c r="CB507" s="963"/>
      <c r="CC507" s="82"/>
      <c r="CD507" s="940">
        <f>AB507+AM507+AT507+AU507+AV507</f>
        <v>1</v>
      </c>
      <c r="CE507" s="941"/>
      <c r="CF507" s="82"/>
      <c r="CG507" s="942">
        <f>BE507+BP507+BW507+BX507+BY507</f>
        <v>1</v>
      </c>
      <c r="CH507" s="943"/>
      <c r="CI507" s="82"/>
      <c r="CJ507" s="997"/>
      <c r="CK507" s="47"/>
      <c r="CL507" s="83">
        <f>+COUNT(CL509:CL558)</f>
        <v>0</v>
      </c>
      <c r="CM507" s="84">
        <f t="shared" ref="CM507:CN507" si="80">+COUNT(CM509:CM558)</f>
        <v>0</v>
      </c>
      <c r="CN507" s="85">
        <f t="shared" si="80"/>
        <v>0</v>
      </c>
      <c r="CO507" s="47"/>
      <c r="CP507" s="86" t="s">
        <v>13</v>
      </c>
      <c r="CQ507" s="87" t="s">
        <v>14</v>
      </c>
      <c r="CR507" s="88" t="s">
        <v>15</v>
      </c>
      <c r="CS507" s="89"/>
      <c r="CT507" s="89"/>
      <c r="CU507" s="90"/>
      <c r="CV507" s="47"/>
      <c r="CW507" s="91">
        <f>+CW451</f>
        <v>0.3</v>
      </c>
      <c r="CX507" s="92">
        <f>+CX451</f>
        <v>0.5</v>
      </c>
      <c r="CY507" s="92">
        <f>+CY451</f>
        <v>0.2</v>
      </c>
      <c r="CZ507" s="93">
        <f>+CW507+CX507+CY507</f>
        <v>1</v>
      </c>
      <c r="DA507" s="94"/>
      <c r="DB507" s="91">
        <f>+DB451</f>
        <v>0.3</v>
      </c>
      <c r="DC507" s="92">
        <f>+DC451</f>
        <v>0.5</v>
      </c>
      <c r="DD507" s="92">
        <f>+DD451</f>
        <v>0.2</v>
      </c>
      <c r="DE507" s="93">
        <f>+DB507+DC507+DD507</f>
        <v>1</v>
      </c>
      <c r="DF507" s="94"/>
      <c r="DG507" s="91">
        <f>+DG451</f>
        <v>0.3</v>
      </c>
      <c r="DH507" s="92">
        <f>+DH451</f>
        <v>0.5</v>
      </c>
      <c r="DI507" s="92">
        <f>+DI451</f>
        <v>0.2</v>
      </c>
      <c r="DJ507" s="93">
        <f>+DG507+DH507+DI507</f>
        <v>1</v>
      </c>
      <c r="DK507" s="94"/>
      <c r="DL507" s="95">
        <f>+DL451</f>
        <v>20</v>
      </c>
      <c r="DM507" s="96">
        <f t="shared" ref="DM507:DO508" si="81">+DM451</f>
        <v>20</v>
      </c>
      <c r="DN507" s="96">
        <f t="shared" si="81"/>
        <v>20</v>
      </c>
      <c r="DO507" s="97">
        <f t="shared" si="81"/>
        <v>20</v>
      </c>
      <c r="DP507" s="47"/>
      <c r="DQ507" s="47"/>
      <c r="DR507" s="98" t="str">
        <f>+DR451</f>
        <v>P1</v>
      </c>
      <c r="DS507" s="99" t="str">
        <f>+DS451</f>
        <v>P2</v>
      </c>
      <c r="DT507" s="100" t="str">
        <f>+DT451</f>
        <v>P3</v>
      </c>
      <c r="DU507" s="101" t="str">
        <f>+DU451</f>
        <v>P4</v>
      </c>
      <c r="DV507" s="72"/>
      <c r="DW507" s="102" t="str">
        <f>+DW451</f>
        <v>P1</v>
      </c>
      <c r="DX507" s="103" t="str">
        <f>+DX451</f>
        <v>P2</v>
      </c>
      <c r="DY507" s="104" t="str">
        <f>+DY451</f>
        <v>P3</v>
      </c>
      <c r="DZ507" s="105" t="str">
        <f>+DZ451</f>
        <v>P4</v>
      </c>
      <c r="EA507" s="106"/>
      <c r="EB507" s="107" t="str">
        <f>+EB451</f>
        <v>P1</v>
      </c>
      <c r="EC507" s="108" t="str">
        <f>+EC451</f>
        <v>P2</v>
      </c>
      <c r="ED507" s="109" t="str">
        <f>+ED451</f>
        <v>P3</v>
      </c>
      <c r="EE507" s="110" t="str">
        <f>+EE451</f>
        <v>P4</v>
      </c>
    </row>
    <row r="508" spans="1:135" ht="28.8" thickTop="1" thickBot="1" x14ac:dyDescent="0.4">
      <c r="A508" s="450" t="s">
        <v>183</v>
      </c>
      <c r="B508" s="451" t="s">
        <v>19</v>
      </c>
      <c r="C508" s="452"/>
      <c r="D508" s="451" t="s">
        <v>20</v>
      </c>
      <c r="E508" s="453"/>
      <c r="F508" s="111">
        <f>+IF(COUNT(F509:F558)&gt;0,1,0)</f>
        <v>0</v>
      </c>
      <c r="G508" s="112">
        <f>+IF(COUNT(G509:G558)&gt;0,2,0)</f>
        <v>0</v>
      </c>
      <c r="H508" s="112">
        <f>+IF(COUNT(H509:H558)&gt;0,3,0)</f>
        <v>0</v>
      </c>
      <c r="I508" s="112">
        <f>+IF(COUNT(I509:I558)&gt;0,4,0)</f>
        <v>0</v>
      </c>
      <c r="J508" s="112">
        <f>+IF(COUNT(J509:J558)&gt;0,5,0)</f>
        <v>0</v>
      </c>
      <c r="K508" s="112">
        <f>+IF(COUNT(K509:K558)&gt;0,6,0)</f>
        <v>0</v>
      </c>
      <c r="L508" s="112">
        <f>+IF(COUNT(L509:L558)&gt;0,7,0)</f>
        <v>0</v>
      </c>
      <c r="M508" s="112">
        <f>+IF(COUNT(M509:M558)&gt;0,8,0)</f>
        <v>0</v>
      </c>
      <c r="N508" s="112">
        <f>+IF(COUNT(N509:N558)&gt;0,9,0)</f>
        <v>0</v>
      </c>
      <c r="O508" s="113">
        <f>+IF(COUNT(O509:O558)&gt;0,10,0)</f>
        <v>0</v>
      </c>
      <c r="P508" s="114">
        <f>+IF(COUNTIF(P509:P558,"&gt;0,1")&gt;0,11,0)</f>
        <v>0</v>
      </c>
      <c r="Q508" s="115">
        <f>+IF(COUNT(Q509:Q558)&gt;0,12,0)</f>
        <v>0</v>
      </c>
      <c r="R508" s="116">
        <f>+IF(COUNT(R509:R558)&gt;0,13,0)</f>
        <v>0</v>
      </c>
      <c r="S508" s="116">
        <f>+IF(COUNT(S509:S558)&gt;0,14,0)</f>
        <v>0</v>
      </c>
      <c r="T508" s="116">
        <f>+IF(COUNT(T509:T558)&gt;0,15,0)</f>
        <v>0</v>
      </c>
      <c r="U508" s="116">
        <f>+IF(COUNT(U509:U558)&gt;0,16,0)</f>
        <v>0</v>
      </c>
      <c r="V508" s="116">
        <f>+IF(COUNT(V509:V558)&gt;0,17,0)</f>
        <v>0</v>
      </c>
      <c r="W508" s="116">
        <f>+IF(COUNT(W509:W558)&gt;0,18,0)</f>
        <v>0</v>
      </c>
      <c r="X508" s="114">
        <f>+IF(COUNTIF(X509:X558,"&gt;0,1")&gt;0,19,0)</f>
        <v>0</v>
      </c>
      <c r="Y508" s="112">
        <f>+IF(COUNTIF(Y509:Y558,"&gt;0,1")&gt;0,20,0)</f>
        <v>0</v>
      </c>
      <c r="Z508" s="117">
        <f>+IF(COUNTIF(Z509:Z558,"&gt;0,1")&gt;0,21,0)</f>
        <v>0</v>
      </c>
      <c r="AA508" s="47"/>
      <c r="AB508" s="118">
        <f>+IF(COUNT(AB509:AB558)&gt;0,1,0)</f>
        <v>0</v>
      </c>
      <c r="AC508" s="119">
        <f>+IF(COUNT(AC509:AC558)&gt;0,2,0)</f>
        <v>0</v>
      </c>
      <c r="AD508" s="119">
        <f>+IF(COUNT(AD509:AD558)&gt;0,3,0)</f>
        <v>0</v>
      </c>
      <c r="AE508" s="119">
        <f>+IF(COUNT(AE509:AE558)&gt;0,4,0)</f>
        <v>0</v>
      </c>
      <c r="AF508" s="119">
        <f>+IF(COUNT(AF509:AF558)&gt;0,5,0)</f>
        <v>0</v>
      </c>
      <c r="AG508" s="119">
        <f>+IF(COUNT(AG509:AG558)&gt;0,6,0)</f>
        <v>0</v>
      </c>
      <c r="AH508" s="119">
        <f>+IF(COUNT(AH509:AH558)&gt;0,7,0)</f>
        <v>0</v>
      </c>
      <c r="AI508" s="119">
        <f>+IF(COUNT(AI509:AI558)&gt;0,8,0)</f>
        <v>0</v>
      </c>
      <c r="AJ508" s="119">
        <f>+IF(COUNT(AJ509:AJ558)&gt;0,9,0)</f>
        <v>0</v>
      </c>
      <c r="AK508" s="120">
        <f>+IF(COUNT(AK509:AK558)&gt;0,10,0)</f>
        <v>0</v>
      </c>
      <c r="AL508" s="121">
        <f>+IF(COUNTIF(AL509:AL558,"&gt;0,1")&gt;0,11,0)</f>
        <v>0</v>
      </c>
      <c r="AM508" s="122">
        <f>+IF(COUNTIF(AM509:AM558,"&gt;0,1")&gt;0,12,0)</f>
        <v>0</v>
      </c>
      <c r="AN508" s="123">
        <f>+IF(COUNT(AN509:AN558)&gt;0,13,0)</f>
        <v>0</v>
      </c>
      <c r="AO508" s="123">
        <f>+IF(COUNT(AO509:AO558)&gt;0,14,0)</f>
        <v>0</v>
      </c>
      <c r="AP508" s="123">
        <f>+IF(COUNT(AP509:AP558)&gt;0,15,0)</f>
        <v>0</v>
      </c>
      <c r="AQ508" s="123">
        <f>+IF(COUNT(AQ509:AQ558)&gt;0,16,0)</f>
        <v>0</v>
      </c>
      <c r="AR508" s="123">
        <f>+IF(COUNT(AR509:AR558)&gt;0,17,0)</f>
        <v>0</v>
      </c>
      <c r="AS508" s="124">
        <f>+IF(COUNT(AS509:AS558)&gt;0,18,0)</f>
        <v>0</v>
      </c>
      <c r="AT508" s="125">
        <f>+IF(COUNTIF(AT509:AT558,"&gt;0,1")&gt;0,19,0)</f>
        <v>0</v>
      </c>
      <c r="AU508" s="126">
        <f>+IF(COUNTIF(CL509:CL558,"&gt;0,1")&gt;0,20,0)</f>
        <v>0</v>
      </c>
      <c r="AV508" s="127">
        <f>+IF(COUNTIF(AV509:AV558,"&gt;0,1")&gt;0,21,0)</f>
        <v>0</v>
      </c>
      <c r="AW508" s="47"/>
      <c r="AX508" s="128">
        <f>+IF(COUNT(AX509:AX558)&gt;0,1,0)</f>
        <v>0</v>
      </c>
      <c r="AY508" s="129">
        <f>+IF(COUNT(AY509:AY558)&gt;0,2,0)</f>
        <v>0</v>
      </c>
      <c r="AZ508" s="129">
        <f>+IF(COUNT(AZ509:AZ558)&gt;0,3,0)</f>
        <v>0</v>
      </c>
      <c r="BA508" s="129">
        <f>+IF(COUNT(BA509:BA558)&gt;0,4,0)</f>
        <v>0</v>
      </c>
      <c r="BB508" s="129">
        <f>+IF(COUNT(BB509:BB558)&gt;0,5,0)</f>
        <v>0</v>
      </c>
      <c r="BC508" s="130">
        <f>+IF(COUNT(BC509:BC558)&gt;0,6,0)</f>
        <v>0</v>
      </c>
      <c r="BD508" s="47"/>
      <c r="BE508" s="131">
        <f>+IF(COUNT(BE509:BE558)&gt;0,1,0)</f>
        <v>0</v>
      </c>
      <c r="BF508" s="132">
        <f>+IF(COUNT(BF509:BF558)&gt;0,2,0)</f>
        <v>0</v>
      </c>
      <c r="BG508" s="132">
        <f>+IF(COUNT(BG509:BG558)&gt;0,3,0)</f>
        <v>0</v>
      </c>
      <c r="BH508" s="132">
        <f>+IF(COUNT(BH509:BH558)&gt;0,4,0)</f>
        <v>0</v>
      </c>
      <c r="BI508" s="132">
        <f>+IF(COUNT(BI509:BI558)&gt;0,5,0)</f>
        <v>0</v>
      </c>
      <c r="BJ508" s="132">
        <f>+IF(COUNT(BJ509:BJ558)&gt;0,6,0)</f>
        <v>0</v>
      </c>
      <c r="BK508" s="132">
        <f>+IF(COUNT(BK509:BK558)&gt;0,7,0)</f>
        <v>0</v>
      </c>
      <c r="BL508" s="132">
        <f>+IF(COUNT(BL509:BL558)&gt;0,8,0)</f>
        <v>0</v>
      </c>
      <c r="BM508" s="132">
        <f>+IF(COUNT(BM509:BM558)&gt;0,9,0)</f>
        <v>0</v>
      </c>
      <c r="BN508" s="133">
        <f>+IF(COUNT(BN509:BN558)&gt;0,10,0)</f>
        <v>0</v>
      </c>
      <c r="BO508" s="134">
        <f>+IF(COUNTIF(BO509:BO558,"&gt;0,1")&gt;0,11,0)</f>
        <v>0</v>
      </c>
      <c r="BP508" s="135">
        <f>+IF(COUNTIF(BP509:BP558,"&gt;0,1")&gt;0,12,0)</f>
        <v>0</v>
      </c>
      <c r="BQ508" s="136">
        <f>+IF(COUNT(BQ509:BQ558)&gt;0,13,0)</f>
        <v>0</v>
      </c>
      <c r="BR508" s="136">
        <f>+IF(COUNT(BR509:BR558)&gt;0,14,0)</f>
        <v>0</v>
      </c>
      <c r="BS508" s="136">
        <f>+IF(COUNT(BS509:BS558)&gt;0,15,0)</f>
        <v>0</v>
      </c>
      <c r="BT508" s="136">
        <f>+IF(COUNT(BT509:BT558)&gt;0,16,0)</f>
        <v>0</v>
      </c>
      <c r="BU508" s="136">
        <f>+IF(COUNT(BU509:BU558)&gt;0,17,0)</f>
        <v>0</v>
      </c>
      <c r="BV508" s="137">
        <f>+IF(COUNT(BV509:BV558)&gt;0,18,0)</f>
        <v>0</v>
      </c>
      <c r="BW508" s="138">
        <f>+IF(COUNTIF(BW509:BW558,"&gt;0,1")&gt;0,19,0)</f>
        <v>0</v>
      </c>
      <c r="BX508" s="132">
        <f>+IF(COUNTIF(BX509:BX558,"&gt;0,1")&gt;0,20,0)</f>
        <v>0</v>
      </c>
      <c r="BY508" s="139">
        <f>+IF(COUNTIF(BY509:BY558,"&gt;0,1")&gt;0,21,0)</f>
        <v>0</v>
      </c>
      <c r="BZ508" s="47"/>
      <c r="CA508" s="949">
        <f>+CA452</f>
        <v>1</v>
      </c>
      <c r="CB508" s="950"/>
      <c r="CC508" s="140"/>
      <c r="CD508" s="951">
        <f>+CD452</f>
        <v>0</v>
      </c>
      <c r="CE508" s="952"/>
      <c r="CF508" s="140"/>
      <c r="CG508" s="953">
        <f>+CG452</f>
        <v>0</v>
      </c>
      <c r="CH508" s="954"/>
      <c r="CI508" s="72"/>
      <c r="CJ508" s="141">
        <f>+CA508+CD508+CG508</f>
        <v>1</v>
      </c>
      <c r="CK508" s="47"/>
      <c r="CL508" s="142" t="s">
        <v>13</v>
      </c>
      <c r="CM508" s="143" t="s">
        <v>14</v>
      </c>
      <c r="CN508" s="144" t="s">
        <v>15</v>
      </c>
      <c r="CO508" s="47"/>
      <c r="CP508" s="145">
        <v>1</v>
      </c>
      <c r="CQ508" s="146">
        <v>2</v>
      </c>
      <c r="CR508" s="146">
        <v>3</v>
      </c>
      <c r="CS508" s="146">
        <v>4</v>
      </c>
      <c r="CT508" s="147">
        <v>5</v>
      </c>
      <c r="CU508" s="148" t="s">
        <v>250</v>
      </c>
      <c r="CV508" s="47"/>
      <c r="CW508" s="149" t="str">
        <f>+CW452</f>
        <v>Tall</v>
      </c>
      <c r="CX508" s="150" t="str">
        <f>+CX452</f>
        <v>Eval</v>
      </c>
      <c r="CY508" s="150" t="str">
        <f>+CY452</f>
        <v>actit</v>
      </c>
      <c r="CZ508" s="151" t="str">
        <f>+CZ452</f>
        <v>Nota Def</v>
      </c>
      <c r="DA508" s="152"/>
      <c r="DB508" s="149" t="str">
        <f>+DB452</f>
        <v>Tall</v>
      </c>
      <c r="DC508" s="150" t="str">
        <f>+DC452</f>
        <v>Eval</v>
      </c>
      <c r="DD508" s="150" t="str">
        <f>+DD452</f>
        <v>actit</v>
      </c>
      <c r="DE508" s="151" t="str">
        <f>+DE452</f>
        <v>Nota Def</v>
      </c>
      <c r="DF508" s="152"/>
      <c r="DG508" s="149" t="str">
        <f>+DG452</f>
        <v>Tall</v>
      </c>
      <c r="DH508" s="150" t="str">
        <f>+DH452</f>
        <v>Eval</v>
      </c>
      <c r="DI508" s="150" t="str">
        <f>+DI452</f>
        <v>actit</v>
      </c>
      <c r="DJ508" s="151" t="str">
        <f>+DJ452</f>
        <v>Nota Def</v>
      </c>
      <c r="DK508" s="152"/>
      <c r="DL508" s="153" t="str">
        <f>+DL452</f>
        <v>Periodo</v>
      </c>
      <c r="DM508" s="154" t="str">
        <f t="shared" si="81"/>
        <v>Recup  MAT</v>
      </c>
      <c r="DN508" s="154" t="str">
        <f t="shared" si="81"/>
        <v>Recup  GEO</v>
      </c>
      <c r="DO508" s="154" t="str">
        <f t="shared" si="81"/>
        <v>Recup  EST</v>
      </c>
      <c r="DP508" s="47"/>
      <c r="DQ508" s="47"/>
      <c r="DR508" s="383" t="str">
        <f>+DR452</f>
        <v>Def</v>
      </c>
      <c r="DS508" s="384" t="str">
        <f>+DR508</f>
        <v>Def</v>
      </c>
      <c r="DT508" s="384" t="str">
        <f>+DR508</f>
        <v>Def</v>
      </c>
      <c r="DU508" s="385" t="str">
        <f>+DR508</f>
        <v>Def</v>
      </c>
      <c r="DV508" s="72"/>
      <c r="DW508" s="158" t="s">
        <v>250</v>
      </c>
      <c r="DX508" s="159" t="str">
        <f>+DW508</f>
        <v>Def</v>
      </c>
      <c r="DY508" s="159" t="str">
        <f>+DW508</f>
        <v>Def</v>
      </c>
      <c r="DZ508" s="160" t="str">
        <f>+DW508</f>
        <v>Def</v>
      </c>
      <c r="EA508" s="72"/>
      <c r="EB508" s="386" t="s">
        <v>250</v>
      </c>
      <c r="EC508" s="387" t="str">
        <f>+EB508</f>
        <v>Def</v>
      </c>
      <c r="ED508" s="387" t="str">
        <f>+EB508</f>
        <v>Def</v>
      </c>
      <c r="EE508" s="388" t="str">
        <f>+EB508</f>
        <v>Def</v>
      </c>
    </row>
    <row r="509" spans="1:135" ht="16.2" thickTop="1" x14ac:dyDescent="0.3">
      <c r="A509" s="20">
        <f>+C507*100+1</f>
        <v>71001</v>
      </c>
      <c r="B509" s="21"/>
      <c r="C509" s="21"/>
      <c r="D509" s="21"/>
      <c r="E509" s="458"/>
      <c r="F509" s="164"/>
      <c r="G509" s="165"/>
      <c r="H509" s="165"/>
      <c r="I509" s="165"/>
      <c r="J509" s="165"/>
      <c r="K509" s="165"/>
      <c r="L509" s="165"/>
      <c r="M509" s="165"/>
      <c r="N509" s="165"/>
      <c r="O509" s="166"/>
      <c r="P509" s="167">
        <f>IF(DL509=0,0,IF(5*DL509/DL507&lt;2,2,5*DL509/DL507))</f>
        <v>0</v>
      </c>
      <c r="Q509" s="164"/>
      <c r="R509" s="168"/>
      <c r="S509" s="168"/>
      <c r="T509" s="168"/>
      <c r="U509" s="168"/>
      <c r="V509" s="168"/>
      <c r="W509" s="166"/>
      <c r="X509" s="165">
        <f>IF(CL507=0,0,5-CL509*0.3)</f>
        <v>0</v>
      </c>
      <c r="Y509" s="169">
        <f>+IF(CP507="M",CU509,0)</f>
        <v>0</v>
      </c>
      <c r="Z509" s="170"/>
      <c r="AB509" s="164"/>
      <c r="AC509" s="165"/>
      <c r="AD509" s="165"/>
      <c r="AE509" s="165"/>
      <c r="AF509" s="165"/>
      <c r="AG509" s="165"/>
      <c r="AH509" s="165"/>
      <c r="AI509" s="165"/>
      <c r="AJ509" s="165"/>
      <c r="AK509" s="171"/>
      <c r="AL509" s="172"/>
      <c r="AM509" s="164">
        <f>+SUM(AX509:BC509)/BC506</f>
        <v>0</v>
      </c>
      <c r="AN509" s="168"/>
      <c r="AO509" s="168"/>
      <c r="AP509" s="168"/>
      <c r="AQ509" s="168"/>
      <c r="AR509" s="168"/>
      <c r="AS509" s="166"/>
      <c r="AT509" s="165">
        <f>IF(CM507=0,0,5-CM509*0.3)</f>
        <v>0</v>
      </c>
      <c r="AU509" s="169">
        <f>+IF(CQ507="G",CU509,0)</f>
        <v>0</v>
      </c>
      <c r="AV509" s="173"/>
      <c r="AX509" s="174"/>
      <c r="AY509" s="175"/>
      <c r="AZ509" s="175"/>
      <c r="BA509" s="175"/>
      <c r="BB509" s="175"/>
      <c r="BC509" s="176"/>
      <c r="BE509" s="177"/>
      <c r="BF509" s="178"/>
      <c r="BG509" s="178"/>
      <c r="BH509" s="178"/>
      <c r="BI509" s="178"/>
      <c r="BJ509" s="178"/>
      <c r="BK509" s="178"/>
      <c r="BL509" s="178"/>
      <c r="BM509" s="178"/>
      <c r="BN509" s="179"/>
      <c r="BO509" s="172"/>
      <c r="BP509" s="180"/>
      <c r="BQ509" s="181"/>
      <c r="BR509" s="181"/>
      <c r="BS509" s="181"/>
      <c r="BT509" s="181"/>
      <c r="BU509" s="181"/>
      <c r="BV509" s="182"/>
      <c r="BW509" s="183">
        <f>IF(CV507=0,0,5-CV509*0.3)</f>
        <v>0</v>
      </c>
      <c r="BX509" s="169">
        <f>+IF(AY507="G",BC509,0)</f>
        <v>0</v>
      </c>
      <c r="BY509" s="184"/>
      <c r="CA509" s="185">
        <f>+SUM(F509:O509)*F507/P506+P509*P507+Q507*SUM(Q509:W509)/W506+X507*X509+Y507*Y509+Z507*Z509</f>
        <v>0</v>
      </c>
      <c r="CB509" s="186">
        <f t="shared" ref="CB509:CB558" si="82">+IF(CA509=0,0,IF(CA509&lt;3,"bj",IF(CA509&lt;4,"aj",IF(CA509&lt;4.6,"AL","SUP"))))</f>
        <v>0</v>
      </c>
      <c r="CC509" s="187"/>
      <c r="CD509" s="188">
        <f>+SUM(AB509:AL509)*AB507/AL$2+SUM(AM509:AS509)*AM507/AS$2+AT509*AT507+AU509*AU507+AV509*AV507</f>
        <v>0</v>
      </c>
      <c r="CE509" s="189">
        <f t="shared" ref="CE509:CE558" si="83">+IF(CD509=0,0,IF(CD509&lt;3,"bj",IF(CD509&lt;4,"aj",IF(CD509&lt;4.6,"AL","SUP"))))</f>
        <v>0</v>
      </c>
      <c r="CF509" s="190"/>
      <c r="CG509" s="191">
        <f>+SUM(BE509:BO509)*BE507/BO$2+SUM(BP509:BV509)*BP507/BV$2+BW509*BW507+BX509*BX507+BY509*BY507</f>
        <v>0</v>
      </c>
      <c r="CH509" s="192">
        <f t="shared" ref="CH509:CH558" si="84">+IF(CG509=0,0,IF(CG509&lt;3,"bj",IF(CG509&lt;4,"aj",IF(CG509&lt;4.6,"AL","SUP"))))</f>
        <v>0</v>
      </c>
      <c r="CI509" s="190"/>
      <c r="CJ509" s="432">
        <f>+CA509*CA508+CD509*CD508+CG509*CG508</f>
        <v>0</v>
      </c>
      <c r="CL509" s="194"/>
      <c r="CM509" s="195"/>
      <c r="CN509" s="196"/>
      <c r="CP509" s="197"/>
      <c r="CQ509" s="198"/>
      <c r="CR509" s="198"/>
      <c r="CS509" s="198"/>
      <c r="CT509" s="199"/>
      <c r="CU509" s="200">
        <f>+SUM(CP509:CT509)/5</f>
        <v>0</v>
      </c>
      <c r="CW509" s="201"/>
      <c r="CX509" s="202">
        <f>+IF(DM509=0,0,IF(5*DM509/DM507&lt;2,2,5*DM509/DM507))</f>
        <v>0</v>
      </c>
      <c r="CY509" s="202">
        <f>+IF(CW509&gt;3,1.7,IF(CW509=0,0,1))+IF(CX509&gt;3,1.7,IF(CW509=0,0,1))</f>
        <v>0</v>
      </c>
      <c r="CZ509" s="203">
        <f>+CW507*CW509+CX507*CX509+CY507*CY509</f>
        <v>0</v>
      </c>
      <c r="DA509" s="204"/>
      <c r="DB509" s="205"/>
      <c r="DC509" s="206">
        <f>+IF(DN509=0,0,IF(5*DN509/DN507&lt;2,2,5*DN509/DN507))</f>
        <v>0</v>
      </c>
      <c r="DD509" s="206">
        <f>+IF(DB509&gt;3,1.7,IF(DB509=0,0,1))+IF(DC509&gt;3,1.7,IF(DB509=0,0,1))</f>
        <v>0</v>
      </c>
      <c r="DE509" s="207">
        <f>+DB507*DB509+DC507*DC509+DD507*DD509</f>
        <v>0</v>
      </c>
      <c r="DF509" s="190"/>
      <c r="DG509" s="201"/>
      <c r="DH509" s="202">
        <f t="shared" ref="DH509:DH558" si="85">IF(DO509=0,0,IF(5*DO509/DO507&lt;2,2,5*DO509/DO507))</f>
        <v>0</v>
      </c>
      <c r="DI509" s="202">
        <f>+IF(DG509&gt;3,1.7,IF(DG509=0,0,1))+IF(DH509&gt;3,1.7,IF(DG509=0,0,1))</f>
        <v>0</v>
      </c>
      <c r="DJ509" s="208">
        <f>+DG507*DG509+DH507*DH509+DI507*DI509</f>
        <v>0</v>
      </c>
      <c r="DK509" s="209"/>
      <c r="DL509" s="210"/>
      <c r="DM509" s="211"/>
      <c r="DN509" s="211"/>
      <c r="DO509" s="212"/>
      <c r="DR509" s="213">
        <f>+CZ509</f>
        <v>0</v>
      </c>
      <c r="DS509" s="389"/>
      <c r="DT509" s="389"/>
      <c r="DU509" s="390"/>
      <c r="DV509" s="391"/>
      <c r="DW509" s="217">
        <f>+DE509</f>
        <v>0</v>
      </c>
      <c r="DX509" s="392"/>
      <c r="DY509" s="392"/>
      <c r="DZ509" s="393"/>
      <c r="EA509" s="391"/>
      <c r="EB509" s="394">
        <f>+DJ509</f>
        <v>0</v>
      </c>
      <c r="EC509" s="395"/>
      <c r="ED509" s="395"/>
      <c r="EE509" s="396"/>
    </row>
    <row r="510" spans="1:135" x14ac:dyDescent="0.3">
      <c r="A510" s="20">
        <f>+A509+1</f>
        <v>71002</v>
      </c>
      <c r="B510" s="21"/>
      <c r="C510" s="21"/>
      <c r="D510" s="21"/>
      <c r="E510" s="458"/>
      <c r="F510" s="223"/>
      <c r="G510" s="183"/>
      <c r="H510" s="183"/>
      <c r="I510" s="183"/>
      <c r="J510" s="183"/>
      <c r="K510" s="183"/>
      <c r="L510" s="183"/>
      <c r="M510" s="183"/>
      <c r="N510" s="183"/>
      <c r="O510" s="224"/>
      <c r="P510" s="167">
        <f>+IF(DL510=0,0,IF(5*DL510/DL507&lt;2,2,5*DL510/DL507))</f>
        <v>0</v>
      </c>
      <c r="Q510" s="223"/>
      <c r="R510" s="225"/>
      <c r="S510" s="225"/>
      <c r="T510" s="168"/>
      <c r="U510" s="168"/>
      <c r="V510" s="168"/>
      <c r="W510" s="166"/>
      <c r="X510" s="183">
        <f>IF(CL507=0,0,5-CL510*0.3)</f>
        <v>0</v>
      </c>
      <c r="Y510" s="169">
        <f>+IF(CP507="M",CU510,0)</f>
        <v>0</v>
      </c>
      <c r="Z510" s="170"/>
      <c r="AB510" s="223"/>
      <c r="AC510" s="183"/>
      <c r="AD510" s="183"/>
      <c r="AE510" s="183"/>
      <c r="AF510" s="183"/>
      <c r="AG510" s="183"/>
      <c r="AH510" s="183"/>
      <c r="AI510" s="183"/>
      <c r="AJ510" s="183"/>
      <c r="AK510" s="226"/>
      <c r="AL510" s="227"/>
      <c r="AM510" s="223">
        <f>+SUM(AX510:BC510)/BC506</f>
        <v>0</v>
      </c>
      <c r="AN510" s="225"/>
      <c r="AO510" s="225"/>
      <c r="AP510" s="168"/>
      <c r="AQ510" s="168"/>
      <c r="AR510" s="168"/>
      <c r="AS510" s="166"/>
      <c r="AT510" s="183">
        <f>IF(CM507=0,0,5-CM510*0.3)</f>
        <v>0</v>
      </c>
      <c r="AU510" s="169">
        <f>+IF(CQ507="G",CU510,0)</f>
        <v>0</v>
      </c>
      <c r="AV510" s="173"/>
      <c r="AX510" s="228"/>
      <c r="AY510" s="229"/>
      <c r="AZ510" s="229"/>
      <c r="BA510" s="229"/>
      <c r="BB510" s="229"/>
      <c r="BC510" s="230"/>
      <c r="BE510" s="231"/>
      <c r="BF510" s="183"/>
      <c r="BG510" s="183"/>
      <c r="BH510" s="183"/>
      <c r="BI510" s="183"/>
      <c r="BJ510" s="183"/>
      <c r="BK510" s="183"/>
      <c r="BL510" s="183"/>
      <c r="BM510" s="183"/>
      <c r="BN510" s="226"/>
      <c r="BO510" s="227"/>
      <c r="BP510" s="223"/>
      <c r="BQ510" s="225"/>
      <c r="BR510" s="225"/>
      <c r="BS510" s="168"/>
      <c r="BT510" s="168"/>
      <c r="BU510" s="168"/>
      <c r="BV510" s="166"/>
      <c r="BW510" s="183">
        <f>IF(CV507=0,0,5-CV510*0.3)</f>
        <v>0</v>
      </c>
      <c r="BX510" s="169">
        <f>+IF(AY507="G",BC510,0)</f>
        <v>0</v>
      </c>
      <c r="BY510" s="184"/>
      <c r="CA510" s="185">
        <f>+SUM(F510:O510)*F507/P506+P510*P507+Q507*SUM(Q510:W510)/W506+X507*X510+Y507*Y510+Z507*Z510</f>
        <v>0</v>
      </c>
      <c r="CB510" s="232">
        <f t="shared" si="82"/>
        <v>0</v>
      </c>
      <c r="CC510" s="187"/>
      <c r="CD510" s="188">
        <f>+SUM(AB510:AL510)*AB507/AL$2+SUM(AM510:AS510)*AM507/AS$2+AT510*AT507+AU510*AU507+AV510*AV507</f>
        <v>0</v>
      </c>
      <c r="CE510" s="233">
        <f t="shared" si="83"/>
        <v>0</v>
      </c>
      <c r="CF510" s="190"/>
      <c r="CG510" s="191">
        <f>+SUM(BE510:BO510)*BE507/BO$2+SUM(BP510:BV510)*BP507/BV$2+BW510*BW507+BX510*BX507+BY510*BY507</f>
        <v>0</v>
      </c>
      <c r="CH510" s="234">
        <f t="shared" si="84"/>
        <v>0</v>
      </c>
      <c r="CI510" s="190"/>
      <c r="CJ510" s="433">
        <f>+CA510*CA508+CD510*CD508+CG510*CG508</f>
        <v>0</v>
      </c>
      <c r="CL510" s="236"/>
      <c r="CM510" s="237"/>
      <c r="CN510" s="238"/>
      <c r="CP510" s="239"/>
      <c r="CQ510" s="240"/>
      <c r="CR510" s="240"/>
      <c r="CS510" s="240"/>
      <c r="CT510" s="241"/>
      <c r="CU510" s="242">
        <f>+SUM(CP510:CT510)/5</f>
        <v>0</v>
      </c>
      <c r="CW510" s="243"/>
      <c r="CX510" s="244">
        <f>+IF(DM510=0,0,IF(5*DM510/DM507&lt;2,2,5*DM510/DM507))</f>
        <v>0</v>
      </c>
      <c r="CY510" s="202">
        <f t="shared" ref="CY510:CY558" si="86">+IF(CW510&gt;3,1.7,IF(CW510=0,0,1))+IF(CX510&gt;3,1.7,IF(CW510=0,0,1))</f>
        <v>0</v>
      </c>
      <c r="CZ510" s="245">
        <f>+CW507*CW510+CX507*CX510+CY507*CY510</f>
        <v>0</v>
      </c>
      <c r="DA510" s="204"/>
      <c r="DB510" s="243"/>
      <c r="DC510" s="244">
        <f>+IF(DN510=0,0,IF(5*DN510/DN507&lt;2,2,5*DN510/DN507))</f>
        <v>0</v>
      </c>
      <c r="DD510" s="202">
        <f t="shared" ref="DD510:DD558" si="87">+IF(DB510&gt;3,1.7,IF(DB510=0,0,1))+IF(DC510&gt;3,1.7,IF(DB510=0,0,1))</f>
        <v>0</v>
      </c>
      <c r="DE510" s="246">
        <f>+DB507*DB510+DC507*DC510+DD507*DD510</f>
        <v>0</v>
      </c>
      <c r="DF510" s="190"/>
      <c r="DG510" s="243"/>
      <c r="DH510" s="202">
        <f t="shared" si="85"/>
        <v>0</v>
      </c>
      <c r="DI510" s="202">
        <f t="shared" ref="DI510:DI558" si="88">+IF(DG510&gt;3,1.7,IF(DG510=0,0,1))+IF(DH510&gt;3,1.7,IF(DG510=0,0,1))</f>
        <v>0</v>
      </c>
      <c r="DJ510" s="246">
        <f>+DG507*DG510+DH507*DH510+DI507*DI510</f>
        <v>0</v>
      </c>
      <c r="DK510" s="209"/>
      <c r="DL510" s="247"/>
      <c r="DM510" s="248"/>
      <c r="DN510" s="248"/>
      <c r="DO510" s="249"/>
      <c r="DR510" s="250">
        <f t="shared" ref="DR510:DR558" si="89">+CZ510</f>
        <v>0</v>
      </c>
      <c r="DS510" s="397"/>
      <c r="DT510" s="397"/>
      <c r="DU510" s="398"/>
      <c r="DV510" s="391"/>
      <c r="DW510" s="253">
        <f t="shared" ref="DW510:DW558" si="90">+DE510</f>
        <v>0</v>
      </c>
      <c r="DX510" s="399"/>
      <c r="DY510" s="399"/>
      <c r="DZ510" s="400"/>
      <c r="EA510" s="391"/>
      <c r="EB510" s="401">
        <f t="shared" ref="EB510:EB558" si="91">+DJ510</f>
        <v>0</v>
      </c>
      <c r="EC510" s="402"/>
      <c r="ED510" s="402"/>
      <c r="EE510" s="403"/>
    </row>
    <row r="511" spans="1:135" x14ac:dyDescent="0.3">
      <c r="A511" s="20">
        <f t="shared" ref="A511:A558" si="92">+A510+1</f>
        <v>71003</v>
      </c>
      <c r="B511" s="21"/>
      <c r="C511" s="21"/>
      <c r="D511" s="21"/>
      <c r="E511" s="458"/>
      <c r="F511" s="223"/>
      <c r="G511" s="183"/>
      <c r="H511" s="183"/>
      <c r="I511" s="183"/>
      <c r="J511" s="183"/>
      <c r="K511" s="183"/>
      <c r="L511" s="183"/>
      <c r="M511" s="183"/>
      <c r="N511" s="183"/>
      <c r="O511" s="224"/>
      <c r="P511" s="167">
        <f>+IF(DL511=0,0,IF(5*DL511/DL508&lt;2,2,5*DL511/DL507))</f>
        <v>0</v>
      </c>
      <c r="Q511" s="223"/>
      <c r="R511" s="225"/>
      <c r="S511" s="225"/>
      <c r="T511" s="168"/>
      <c r="U511" s="168"/>
      <c r="V511" s="168"/>
      <c r="W511" s="166"/>
      <c r="X511" s="183">
        <f>IF(CL507=0,0,5-CL511*0.3)</f>
        <v>0</v>
      </c>
      <c r="Y511" s="169">
        <f>+IF(CP507="M",CU511,0)</f>
        <v>0</v>
      </c>
      <c r="Z511" s="170"/>
      <c r="AB511" s="223"/>
      <c r="AC511" s="183"/>
      <c r="AD511" s="183"/>
      <c r="AE511" s="183"/>
      <c r="AF511" s="183"/>
      <c r="AG511" s="183"/>
      <c r="AH511" s="183"/>
      <c r="AI511" s="183"/>
      <c r="AJ511" s="183"/>
      <c r="AK511" s="226"/>
      <c r="AL511" s="227"/>
      <c r="AM511" s="223">
        <f>+SUM(AX511:BC511)/BC506</f>
        <v>0</v>
      </c>
      <c r="AN511" s="225"/>
      <c r="AO511" s="225"/>
      <c r="AP511" s="168"/>
      <c r="AQ511" s="168"/>
      <c r="AR511" s="168"/>
      <c r="AS511" s="166"/>
      <c r="AT511" s="183">
        <f>IF(CM507=0,0,5-CM511*0.3)</f>
        <v>0</v>
      </c>
      <c r="AU511" s="169">
        <f>+IF(CQ507="G",CU511,0)</f>
        <v>0</v>
      </c>
      <c r="AV511" s="173"/>
      <c r="AX511" s="228"/>
      <c r="AY511" s="229"/>
      <c r="AZ511" s="229"/>
      <c r="BA511" s="229"/>
      <c r="BB511" s="229"/>
      <c r="BC511" s="230"/>
      <c r="BE511" s="231"/>
      <c r="BF511" s="183"/>
      <c r="BG511" s="183"/>
      <c r="BH511" s="183"/>
      <c r="BI511" s="183"/>
      <c r="BJ511" s="183"/>
      <c r="BK511" s="183"/>
      <c r="BL511" s="183"/>
      <c r="BM511" s="183"/>
      <c r="BN511" s="226"/>
      <c r="BO511" s="227"/>
      <c r="BP511" s="223"/>
      <c r="BQ511" s="225"/>
      <c r="BR511" s="225"/>
      <c r="BS511" s="168"/>
      <c r="BT511" s="168"/>
      <c r="BU511" s="168"/>
      <c r="BV511" s="166"/>
      <c r="BW511" s="183">
        <f>IF(CV507=0,0,5-CV511*0.3)</f>
        <v>0</v>
      </c>
      <c r="BX511" s="169">
        <f>+IF(AY507="G",BC511,0)</f>
        <v>0</v>
      </c>
      <c r="BY511" s="184"/>
      <c r="CA511" s="185">
        <f>+SUM(F511:O511)*F507/P506+P511*P507+Q507*SUM(Q511:W511)/W506+X507*X511+Y507*Y511+Z507*Z511</f>
        <v>0</v>
      </c>
      <c r="CB511" s="232">
        <f t="shared" si="82"/>
        <v>0</v>
      </c>
      <c r="CC511" s="187"/>
      <c r="CD511" s="188">
        <f>+SUM(AB511:AL511)*AB507/AL$2+SUM(AM511:AS511)*AM507/AS$2+AT511*AT507+AU511*AU507+AV511*AV507</f>
        <v>0</v>
      </c>
      <c r="CE511" s="233">
        <f t="shared" si="83"/>
        <v>0</v>
      </c>
      <c r="CF511" s="190"/>
      <c r="CG511" s="191">
        <f>+SUM(BE511:BO511)*BE507/BO$2+SUM(BP511:BV511)*BP507/BV$2+BW511*BW507+BX511*BX507+BY511*BY507</f>
        <v>0</v>
      </c>
      <c r="CH511" s="234">
        <f t="shared" si="84"/>
        <v>0</v>
      </c>
      <c r="CI511" s="190"/>
      <c r="CJ511" s="433">
        <f>+CA511*CA508+CD511*CD508+CG511*CG508</f>
        <v>0</v>
      </c>
      <c r="CL511" s="236"/>
      <c r="CM511" s="237"/>
      <c r="CN511" s="238"/>
      <c r="CP511" s="239"/>
      <c r="CQ511" s="240"/>
      <c r="CR511" s="240"/>
      <c r="CS511" s="240"/>
      <c r="CT511" s="241"/>
      <c r="CU511" s="242">
        <f t="shared" ref="CU511:CU558" si="93">+SUM(CP511:CT511)/5</f>
        <v>0</v>
      </c>
      <c r="CW511" s="243"/>
      <c r="CX511" s="244">
        <f>+IF(DM511=0,0,IF(5*DM511/DM507&lt;2,2,5*DM511/DM507))</f>
        <v>0</v>
      </c>
      <c r="CY511" s="202">
        <f t="shared" si="86"/>
        <v>0</v>
      </c>
      <c r="CZ511" s="245">
        <f>+CW507*CW511+CX507*CX511+CY507*CY511</f>
        <v>0</v>
      </c>
      <c r="DA511" s="204"/>
      <c r="DB511" s="243"/>
      <c r="DC511" s="244">
        <f>+IF(DN511=0,0,IF(5*DN511/DN507&lt;2,2,5*DN511/DN507))</f>
        <v>0</v>
      </c>
      <c r="DD511" s="202">
        <f t="shared" si="87"/>
        <v>0</v>
      </c>
      <c r="DE511" s="246">
        <f>+DB507*DB511+DC507*DC511+DD507*DD511</f>
        <v>0</v>
      </c>
      <c r="DF511" s="190"/>
      <c r="DG511" s="243"/>
      <c r="DH511" s="202">
        <f t="shared" si="85"/>
        <v>0</v>
      </c>
      <c r="DI511" s="202">
        <f t="shared" si="88"/>
        <v>0</v>
      </c>
      <c r="DJ511" s="246">
        <f>+DG507*DG511+DH507*DH511+DI507*DI511</f>
        <v>0</v>
      </c>
      <c r="DK511" s="209"/>
      <c r="DL511" s="247"/>
      <c r="DM511" s="248"/>
      <c r="DN511" s="248"/>
      <c r="DO511" s="249"/>
      <c r="DR511" s="250">
        <f t="shared" si="89"/>
        <v>0</v>
      </c>
      <c r="DS511" s="397"/>
      <c r="DT511" s="397"/>
      <c r="DU511" s="398"/>
      <c r="DV511" s="391"/>
      <c r="DW511" s="253">
        <f t="shared" si="90"/>
        <v>0</v>
      </c>
      <c r="DX511" s="399"/>
      <c r="DY511" s="399"/>
      <c r="DZ511" s="400"/>
      <c r="EA511" s="391"/>
      <c r="EB511" s="401">
        <f t="shared" si="91"/>
        <v>0</v>
      </c>
      <c r="EC511" s="402"/>
      <c r="ED511" s="402"/>
      <c r="EE511" s="403"/>
    </row>
    <row r="512" spans="1:135" x14ac:dyDescent="0.3">
      <c r="A512" s="20">
        <f t="shared" si="92"/>
        <v>71004</v>
      </c>
      <c r="B512" s="21"/>
      <c r="C512" s="21"/>
      <c r="D512" s="21"/>
      <c r="E512" s="458"/>
      <c r="F512" s="223"/>
      <c r="G512" s="183"/>
      <c r="H512" s="183"/>
      <c r="I512" s="183"/>
      <c r="J512" s="183"/>
      <c r="K512" s="183"/>
      <c r="L512" s="183"/>
      <c r="M512" s="183"/>
      <c r="N512" s="183"/>
      <c r="O512" s="224"/>
      <c r="P512" s="167">
        <f>+IF(DL512=0,0,IF(5*DL512/DL509&lt;2,2,5*DL512/DL507))</f>
        <v>0</v>
      </c>
      <c r="Q512" s="223"/>
      <c r="R512" s="225"/>
      <c r="S512" s="225"/>
      <c r="T512" s="168"/>
      <c r="U512" s="168"/>
      <c r="V512" s="168"/>
      <c r="W512" s="166"/>
      <c r="X512" s="183">
        <f>IF(CL507=0,0,5-CL512*0.3)</f>
        <v>0</v>
      </c>
      <c r="Y512" s="169">
        <f>+IF(CP507="M",CU512,0)</f>
        <v>0</v>
      </c>
      <c r="Z512" s="170"/>
      <c r="AB512" s="223"/>
      <c r="AC512" s="183"/>
      <c r="AD512" s="183"/>
      <c r="AE512" s="183"/>
      <c r="AF512" s="183"/>
      <c r="AG512" s="183"/>
      <c r="AH512" s="183"/>
      <c r="AI512" s="183"/>
      <c r="AJ512" s="183"/>
      <c r="AK512" s="226"/>
      <c r="AL512" s="227"/>
      <c r="AM512" s="223">
        <f>+SUM(AX512:BC512)/BC506</f>
        <v>0</v>
      </c>
      <c r="AN512" s="225"/>
      <c r="AO512" s="225"/>
      <c r="AP512" s="168"/>
      <c r="AQ512" s="261"/>
      <c r="AR512" s="168"/>
      <c r="AS512" s="166"/>
      <c r="AT512" s="183">
        <f>IF(CM507=0,0,5-CM512*0.3)</f>
        <v>0</v>
      </c>
      <c r="AU512" s="169">
        <f>+IF(CQ507="G",CU512,0)</f>
        <v>0</v>
      </c>
      <c r="AV512" s="173"/>
      <c r="AX512" s="228"/>
      <c r="AY512" s="229"/>
      <c r="AZ512" s="229"/>
      <c r="BA512" s="229"/>
      <c r="BB512" s="229"/>
      <c r="BC512" s="230"/>
      <c r="BE512" s="231"/>
      <c r="BF512" s="183"/>
      <c r="BG512" s="183"/>
      <c r="BH512" s="183"/>
      <c r="BI512" s="183"/>
      <c r="BJ512" s="183"/>
      <c r="BK512" s="183"/>
      <c r="BL512" s="183"/>
      <c r="BM512" s="183"/>
      <c r="BN512" s="226"/>
      <c r="BO512" s="227"/>
      <c r="BP512" s="223"/>
      <c r="BQ512" s="225"/>
      <c r="BR512" s="225"/>
      <c r="BS512" s="168"/>
      <c r="BT512" s="261"/>
      <c r="BU512" s="168"/>
      <c r="BV512" s="166"/>
      <c r="BW512" s="183">
        <f>IF(CV507=0,0,5-CV512*0.3)</f>
        <v>0</v>
      </c>
      <c r="BX512" s="169">
        <f>+IF(AY507="G",BC512,0)</f>
        <v>0</v>
      </c>
      <c r="BY512" s="184"/>
      <c r="CA512" s="185">
        <f>+SUM(F512:O512)*F507/P506+P512*P507+Q507*SUM(Q512:W512)/W506+X507*X512+Y507*Y512+Z507*Z512</f>
        <v>0</v>
      </c>
      <c r="CB512" s="232">
        <f t="shared" si="82"/>
        <v>0</v>
      </c>
      <c r="CC512" s="187"/>
      <c r="CD512" s="188">
        <f>+SUM(AB512:AL512)*AB507/AL$2+SUM(AM512:AS512)*AM507/AS$2+AT512*AT507+AU512*AU507+AV512*AV507</f>
        <v>0</v>
      </c>
      <c r="CE512" s="233">
        <f t="shared" si="83"/>
        <v>0</v>
      </c>
      <c r="CF512" s="190"/>
      <c r="CG512" s="191">
        <f>+SUM(BE512:BO512)*BE507/BO$2+SUM(BP512:BV512)*BP507/BV$2+BW512*BW507+BX512*BX507+BY512*BY507</f>
        <v>0</v>
      </c>
      <c r="CH512" s="234">
        <f t="shared" si="84"/>
        <v>0</v>
      </c>
      <c r="CI512" s="190"/>
      <c r="CJ512" s="433">
        <f>+CA512*CA508+CD512*CD508+CG512*CG508</f>
        <v>0</v>
      </c>
      <c r="CL512" s="236"/>
      <c r="CM512" s="237"/>
      <c r="CN512" s="238"/>
      <c r="CP512" s="239"/>
      <c r="CQ512" s="240"/>
      <c r="CR512" s="240"/>
      <c r="CS512" s="240"/>
      <c r="CT512" s="241"/>
      <c r="CU512" s="242">
        <f t="shared" si="93"/>
        <v>0</v>
      </c>
      <c r="CW512" s="243"/>
      <c r="CX512" s="244">
        <f>+IF(DM512=0,0,IF(5*DM512/DM507&lt;2,2,5*DM512/DM507))</f>
        <v>0</v>
      </c>
      <c r="CY512" s="202">
        <f t="shared" si="86"/>
        <v>0</v>
      </c>
      <c r="CZ512" s="245">
        <f>+CW507*CW512+CX507*CX512+CY507*CY512</f>
        <v>0</v>
      </c>
      <c r="DA512" s="204"/>
      <c r="DB512" s="243"/>
      <c r="DC512" s="244">
        <f>+IF(DN512=0,0,IF(5*DN512/DN507&lt;2,2,5*DN512/DN507))</f>
        <v>0</v>
      </c>
      <c r="DD512" s="202">
        <f t="shared" si="87"/>
        <v>0</v>
      </c>
      <c r="DE512" s="246">
        <f>+DB507*DB512+DC507*DC512+DD507*DD512</f>
        <v>0</v>
      </c>
      <c r="DF512" s="190"/>
      <c r="DG512" s="243"/>
      <c r="DH512" s="202">
        <f t="shared" si="85"/>
        <v>0</v>
      </c>
      <c r="DI512" s="202">
        <f t="shared" si="88"/>
        <v>0</v>
      </c>
      <c r="DJ512" s="246">
        <f>+DG507*DG512+DH507*DH512+DI507*DI512</f>
        <v>0</v>
      </c>
      <c r="DK512" s="209"/>
      <c r="DL512" s="247"/>
      <c r="DM512" s="248"/>
      <c r="DN512" s="248"/>
      <c r="DO512" s="249"/>
      <c r="DR512" s="250">
        <f t="shared" si="89"/>
        <v>0</v>
      </c>
      <c r="DS512" s="397"/>
      <c r="DT512" s="397"/>
      <c r="DU512" s="398"/>
      <c r="DV512" s="391"/>
      <c r="DW512" s="253">
        <f t="shared" si="90"/>
        <v>0</v>
      </c>
      <c r="DX512" s="399"/>
      <c r="DY512" s="399"/>
      <c r="DZ512" s="400"/>
      <c r="EA512" s="391"/>
      <c r="EB512" s="401">
        <f t="shared" si="91"/>
        <v>0</v>
      </c>
      <c r="EC512" s="402"/>
      <c r="ED512" s="402"/>
      <c r="EE512" s="403"/>
    </row>
    <row r="513" spans="1:135" x14ac:dyDescent="0.3">
      <c r="A513" s="20">
        <f t="shared" si="92"/>
        <v>71005</v>
      </c>
      <c r="B513" s="21"/>
      <c r="C513" s="21"/>
      <c r="D513" s="21"/>
      <c r="E513" s="458"/>
      <c r="F513" s="262"/>
      <c r="G513" s="263"/>
      <c r="H513" s="263"/>
      <c r="I513" s="263"/>
      <c r="J513" s="263"/>
      <c r="K513" s="263"/>
      <c r="L513" s="263"/>
      <c r="M513" s="263"/>
      <c r="N513" s="263"/>
      <c r="O513" s="224"/>
      <c r="P513" s="167">
        <f>+IF(DL513=0,0,IF(5*DL513/DL510&lt;2,2,5*DL513/DL507))</f>
        <v>0</v>
      </c>
      <c r="Q513" s="223"/>
      <c r="R513" s="225"/>
      <c r="S513" s="225"/>
      <c r="T513" s="168"/>
      <c r="U513" s="168"/>
      <c r="V513" s="168"/>
      <c r="W513" s="166"/>
      <c r="X513" s="183">
        <f>IF(CL507=0,0,5-CL513*0.3)</f>
        <v>0</v>
      </c>
      <c r="Y513" s="169">
        <f>+IF(CP507="M",CU513,0)</f>
        <v>0</v>
      </c>
      <c r="Z513" s="170"/>
      <c r="AB513" s="262"/>
      <c r="AC513" s="263"/>
      <c r="AD513" s="263"/>
      <c r="AE513" s="263"/>
      <c r="AF513" s="263"/>
      <c r="AG513" s="263"/>
      <c r="AH513" s="263"/>
      <c r="AI513" s="263"/>
      <c r="AJ513" s="263"/>
      <c r="AK513" s="226"/>
      <c r="AL513" s="227"/>
      <c r="AM513" s="223">
        <f>+SUM(AX513:BC513)/BC506</f>
        <v>0</v>
      </c>
      <c r="AN513" s="225"/>
      <c r="AO513" s="225"/>
      <c r="AP513" s="168"/>
      <c r="AQ513" s="168"/>
      <c r="AR513" s="168"/>
      <c r="AS513" s="166"/>
      <c r="AT513" s="183">
        <f>IF(CM507=0,0,5-CM513*0.3)</f>
        <v>0</v>
      </c>
      <c r="AU513" s="169">
        <f>+IF(CQ507="G",CU513,0)</f>
        <v>0</v>
      </c>
      <c r="AV513" s="173"/>
      <c r="AX513" s="228"/>
      <c r="AY513" s="229"/>
      <c r="AZ513" s="229"/>
      <c r="BA513" s="229"/>
      <c r="BB513" s="229"/>
      <c r="BC513" s="230"/>
      <c r="BE513" s="265"/>
      <c r="BF513" s="263"/>
      <c r="BG513" s="263"/>
      <c r="BH513" s="263"/>
      <c r="BI513" s="263"/>
      <c r="BJ513" s="263"/>
      <c r="BK513" s="263"/>
      <c r="BL513" s="263"/>
      <c r="BM513" s="263"/>
      <c r="BN513" s="226"/>
      <c r="BO513" s="227"/>
      <c r="BP513" s="223"/>
      <c r="BQ513" s="225"/>
      <c r="BR513" s="225"/>
      <c r="BS513" s="168"/>
      <c r="BT513" s="168"/>
      <c r="BU513" s="168"/>
      <c r="BV513" s="166"/>
      <c r="BW513" s="183">
        <f>IF(CV507=0,0,5-CV513*0.3)</f>
        <v>0</v>
      </c>
      <c r="BX513" s="169">
        <f>+IF(AY507="G",BC513,0)</f>
        <v>0</v>
      </c>
      <c r="BY513" s="184"/>
      <c r="CA513" s="185">
        <f>+SUM(F513:O513)*F507/P506+P513*P507+Q507*SUM(Q513:W513)/W506+X507*X513+Y507*Y513+Z507*Z513</f>
        <v>0</v>
      </c>
      <c r="CB513" s="232">
        <f t="shared" si="82"/>
        <v>0</v>
      </c>
      <c r="CC513" s="187"/>
      <c r="CD513" s="188">
        <f>+SUM(AB513:AL513)*AB507/AL$2+SUM(AM513:AS513)*AM507/AS$2+AT513*AT507+AU513*AU507+AV513*AV507</f>
        <v>0</v>
      </c>
      <c r="CE513" s="233">
        <f t="shared" si="83"/>
        <v>0</v>
      </c>
      <c r="CF513" s="190"/>
      <c r="CG513" s="191">
        <f>+SUM(BE513:BO513)*BE507/BO$2+SUM(BP513:BV513)*BP507/BV$2+BW513*BW507+BX513*BX507+BY513*BY507</f>
        <v>0</v>
      </c>
      <c r="CH513" s="234">
        <f t="shared" si="84"/>
        <v>0</v>
      </c>
      <c r="CI513" s="190"/>
      <c r="CJ513" s="433">
        <f>+CA513*CA508+CD513*CD508+CG513*CG508</f>
        <v>0</v>
      </c>
      <c r="CL513" s="236"/>
      <c r="CM513" s="237"/>
      <c r="CN513" s="238"/>
      <c r="CP513" s="239"/>
      <c r="CQ513" s="240"/>
      <c r="CR513" s="240"/>
      <c r="CS513" s="240"/>
      <c r="CT513" s="241"/>
      <c r="CU513" s="242">
        <f t="shared" si="93"/>
        <v>0</v>
      </c>
      <c r="CW513" s="243"/>
      <c r="CX513" s="244">
        <f>+IF(DM513=0,0,IF(5*DM513/DM507&lt;2,2,5*DM513/DM507))</f>
        <v>0</v>
      </c>
      <c r="CY513" s="202">
        <f t="shared" si="86"/>
        <v>0</v>
      </c>
      <c r="CZ513" s="245">
        <f>+CW507*CW513+CX507*CX513+CY507*CY513</f>
        <v>0</v>
      </c>
      <c r="DA513" s="204"/>
      <c r="DB513" s="243"/>
      <c r="DC513" s="244">
        <f>+IF(DN513=0,0,IF(5*DN513/DN507&lt;2,2,5*DN513/DN507))</f>
        <v>0</v>
      </c>
      <c r="DD513" s="202">
        <f t="shared" si="87"/>
        <v>0</v>
      </c>
      <c r="DE513" s="246">
        <f>+DB507*DB513+DC507*DC513+DD507*DD513</f>
        <v>0</v>
      </c>
      <c r="DF513" s="190"/>
      <c r="DG513" s="243"/>
      <c r="DH513" s="202">
        <f t="shared" si="85"/>
        <v>0</v>
      </c>
      <c r="DI513" s="202">
        <f t="shared" si="88"/>
        <v>0</v>
      </c>
      <c r="DJ513" s="246">
        <f>+DG507*DG513+DH507*DH513+DI507*DI513</f>
        <v>0</v>
      </c>
      <c r="DK513" s="209"/>
      <c r="DL513" s="247"/>
      <c r="DM513" s="248"/>
      <c r="DN513" s="248"/>
      <c r="DO513" s="249"/>
      <c r="DR513" s="250">
        <f t="shared" si="89"/>
        <v>0</v>
      </c>
      <c r="DS513" s="397"/>
      <c r="DT513" s="397"/>
      <c r="DU513" s="398"/>
      <c r="DV513" s="391"/>
      <c r="DW513" s="253">
        <f t="shared" si="90"/>
        <v>0</v>
      </c>
      <c r="DX513" s="399"/>
      <c r="DY513" s="399"/>
      <c r="DZ513" s="400"/>
      <c r="EA513" s="391"/>
      <c r="EB513" s="401">
        <f t="shared" si="91"/>
        <v>0</v>
      </c>
      <c r="EC513" s="402"/>
      <c r="ED513" s="402"/>
      <c r="EE513" s="403"/>
    </row>
    <row r="514" spans="1:135" x14ac:dyDescent="0.3">
      <c r="A514" s="20">
        <f t="shared" si="92"/>
        <v>71006</v>
      </c>
      <c r="B514" s="21"/>
      <c r="C514" s="21"/>
      <c r="D514" s="21"/>
      <c r="E514" s="458"/>
      <c r="F514" s="223"/>
      <c r="G514" s="183"/>
      <c r="H514" s="183"/>
      <c r="I514" s="183"/>
      <c r="J514" s="183"/>
      <c r="K514" s="183"/>
      <c r="L514" s="183"/>
      <c r="M514" s="183"/>
      <c r="N514" s="183"/>
      <c r="O514" s="224"/>
      <c r="P514" s="167">
        <f>+IF(DL514=0,0,IF(5*DL514/DL511&lt;2,2,5*DL514/DL507))</f>
        <v>0</v>
      </c>
      <c r="Q514" s="223"/>
      <c r="R514" s="225"/>
      <c r="S514" s="225"/>
      <c r="T514" s="168"/>
      <c r="U514" s="168"/>
      <c r="V514" s="168"/>
      <c r="W514" s="166"/>
      <c r="X514" s="183">
        <f>IF(CL507=0,0,5-CL514*0.3)</f>
        <v>0</v>
      </c>
      <c r="Y514" s="169">
        <f>+IF(CP507="M",CU514,0)</f>
        <v>0</v>
      </c>
      <c r="Z514" s="170"/>
      <c r="AB514" s="223"/>
      <c r="AC514" s="183"/>
      <c r="AD514" s="183"/>
      <c r="AE514" s="183"/>
      <c r="AF514" s="183"/>
      <c r="AG514" s="183"/>
      <c r="AH514" s="183"/>
      <c r="AI514" s="183"/>
      <c r="AJ514" s="183"/>
      <c r="AK514" s="226"/>
      <c r="AL514" s="227"/>
      <c r="AM514" s="223">
        <f>+SUM(AX514:BC514)/BC506</f>
        <v>0</v>
      </c>
      <c r="AN514" s="225"/>
      <c r="AO514" s="225"/>
      <c r="AP514" s="168"/>
      <c r="AQ514" s="168"/>
      <c r="AR514" s="168"/>
      <c r="AS514" s="166"/>
      <c r="AT514" s="183">
        <f>IF(CM507=0,0,5-CM514*0.3)</f>
        <v>0</v>
      </c>
      <c r="AU514" s="169">
        <f>+IF(CQ507="G",CU514,0)</f>
        <v>0</v>
      </c>
      <c r="AV514" s="173"/>
      <c r="AX514" s="228"/>
      <c r="AY514" s="229"/>
      <c r="AZ514" s="229"/>
      <c r="BA514" s="229"/>
      <c r="BB514" s="229"/>
      <c r="BC514" s="230"/>
      <c r="BE514" s="231"/>
      <c r="BF514" s="183"/>
      <c r="BG514" s="183"/>
      <c r="BH514" s="183"/>
      <c r="BI514" s="183"/>
      <c r="BJ514" s="183"/>
      <c r="BK514" s="183"/>
      <c r="BL514" s="183"/>
      <c r="BM514" s="183"/>
      <c r="BN514" s="226"/>
      <c r="BO514" s="227"/>
      <c r="BP514" s="223"/>
      <c r="BQ514" s="225"/>
      <c r="BR514" s="225"/>
      <c r="BS514" s="168"/>
      <c r="BT514" s="168"/>
      <c r="BU514" s="168"/>
      <c r="BV514" s="166"/>
      <c r="BW514" s="183">
        <f>IF(CV507=0,0,5-CV514*0.3)</f>
        <v>0</v>
      </c>
      <c r="BX514" s="169">
        <f>+IF(AY507="G",BC514,0)</f>
        <v>0</v>
      </c>
      <c r="BY514" s="184"/>
      <c r="CA514" s="185">
        <f>+SUM(F514:O514)*F507/P506+P514*P507+Q507*SUM(Q514:W514)/W506+X507*X514+Y507*Y514+Z507*Z514</f>
        <v>0</v>
      </c>
      <c r="CB514" s="232">
        <f t="shared" si="82"/>
        <v>0</v>
      </c>
      <c r="CC514" s="187"/>
      <c r="CD514" s="188">
        <f>+SUM(AB514:AL514)*AB507/AL$2+SUM(AM514:AS514)*AM507/AS$2+AT514*AT507+AU514*AU507+AV514*AV507</f>
        <v>0</v>
      </c>
      <c r="CE514" s="233">
        <f t="shared" si="83"/>
        <v>0</v>
      </c>
      <c r="CF514" s="190"/>
      <c r="CG514" s="191">
        <f>+SUM(BE514:BO514)*BE507/BO$2+SUM(BP514:BV514)*BP507/BV$2+BW514*BW507+BX514*BX507+BY514*BY507</f>
        <v>0</v>
      </c>
      <c r="CH514" s="234">
        <f t="shared" si="84"/>
        <v>0</v>
      </c>
      <c r="CI514" s="190"/>
      <c r="CJ514" s="433">
        <f>+CA514*CA508+CD514*CD508+CG514*CG508</f>
        <v>0</v>
      </c>
      <c r="CL514" s="236"/>
      <c r="CM514" s="237"/>
      <c r="CN514" s="238"/>
      <c r="CP514" s="239"/>
      <c r="CQ514" s="240"/>
      <c r="CR514" s="240"/>
      <c r="CS514" s="240"/>
      <c r="CT514" s="241"/>
      <c r="CU514" s="242">
        <f t="shared" si="93"/>
        <v>0</v>
      </c>
      <c r="CW514" s="243"/>
      <c r="CX514" s="244">
        <f>+IF(DM514=0,0,IF(5*DM514/DM507&lt;2,2,5*DM514/DM507))</f>
        <v>0</v>
      </c>
      <c r="CY514" s="202">
        <f t="shared" si="86"/>
        <v>0</v>
      </c>
      <c r="CZ514" s="245">
        <f>+CW507*CW514+CX507*CX514+CY507*CY514</f>
        <v>0</v>
      </c>
      <c r="DA514" s="204"/>
      <c r="DB514" s="243"/>
      <c r="DC514" s="244">
        <f>+IF(DN514=0,0,IF(5*DN514/DN507&lt;2,2,5*DN514/DN507))</f>
        <v>0</v>
      </c>
      <c r="DD514" s="202">
        <f t="shared" si="87"/>
        <v>0</v>
      </c>
      <c r="DE514" s="246">
        <f>+DB507*DB514+DC507*DC514+DD507*DD514</f>
        <v>0</v>
      </c>
      <c r="DF514" s="190"/>
      <c r="DG514" s="243"/>
      <c r="DH514" s="202">
        <f t="shared" si="85"/>
        <v>0</v>
      </c>
      <c r="DI514" s="202">
        <f t="shared" si="88"/>
        <v>0</v>
      </c>
      <c r="DJ514" s="246">
        <f>+DG507*DG514+DH507*DH514+DI507*DI514</f>
        <v>0</v>
      </c>
      <c r="DK514" s="209"/>
      <c r="DL514" s="247"/>
      <c r="DM514" s="248"/>
      <c r="DN514" s="248"/>
      <c r="DO514" s="249"/>
      <c r="DR514" s="250">
        <f t="shared" si="89"/>
        <v>0</v>
      </c>
      <c r="DS514" s="397"/>
      <c r="DT514" s="397"/>
      <c r="DU514" s="398"/>
      <c r="DV514" s="391"/>
      <c r="DW514" s="253">
        <f t="shared" si="90"/>
        <v>0</v>
      </c>
      <c r="DX514" s="399"/>
      <c r="DY514" s="399"/>
      <c r="DZ514" s="400"/>
      <c r="EA514" s="391"/>
      <c r="EB514" s="401">
        <f t="shared" si="91"/>
        <v>0</v>
      </c>
      <c r="EC514" s="402"/>
      <c r="ED514" s="402"/>
      <c r="EE514" s="403"/>
    </row>
    <row r="515" spans="1:135" x14ac:dyDescent="0.3">
      <c r="A515" s="20">
        <f t="shared" si="92"/>
        <v>71007</v>
      </c>
      <c r="B515" s="21"/>
      <c r="C515" s="21"/>
      <c r="D515" s="21"/>
      <c r="E515" s="458"/>
      <c r="F515" s="266"/>
      <c r="G515" s="268"/>
      <c r="H515" s="268"/>
      <c r="I515" s="268"/>
      <c r="J515" s="268"/>
      <c r="K515" s="268"/>
      <c r="L515" s="268"/>
      <c r="M515" s="268"/>
      <c r="N515" s="268"/>
      <c r="O515" s="224"/>
      <c r="P515" s="167">
        <f>+IF(DL515=0,0,IF(5*DL515/DL512&lt;2,2,5*DL515/DL507))</f>
        <v>0</v>
      </c>
      <c r="Q515" s="266"/>
      <c r="R515" s="269"/>
      <c r="S515" s="269"/>
      <c r="T515" s="169"/>
      <c r="U515" s="169"/>
      <c r="V515" s="169"/>
      <c r="W515" s="166"/>
      <c r="X515" s="183">
        <f>IF(CL507=0,0,5-CL515*0.3)</f>
        <v>0</v>
      </c>
      <c r="Y515" s="169">
        <f>+IF(CP507="M",CU515,0)</f>
        <v>0</v>
      </c>
      <c r="Z515" s="170"/>
      <c r="AB515" s="266"/>
      <c r="AC515" s="268"/>
      <c r="AD515" s="268"/>
      <c r="AE515" s="268"/>
      <c r="AF515" s="268"/>
      <c r="AG515" s="268"/>
      <c r="AH515" s="268"/>
      <c r="AI515" s="268"/>
      <c r="AJ515" s="268"/>
      <c r="AK515" s="226"/>
      <c r="AL515" s="227"/>
      <c r="AM515" s="223">
        <f>+SUM(AX515:BC515)/BC506</f>
        <v>0</v>
      </c>
      <c r="AN515" s="269"/>
      <c r="AO515" s="269"/>
      <c r="AP515" s="169"/>
      <c r="AQ515" s="169"/>
      <c r="AR515" s="169"/>
      <c r="AS515" s="166"/>
      <c r="AT515" s="183">
        <f>IF(CM507=0,0,5-CM515*0.3)</f>
        <v>0</v>
      </c>
      <c r="AU515" s="169">
        <f>+IF(CQ507="G",CU515,0)</f>
        <v>0</v>
      </c>
      <c r="AV515" s="173"/>
      <c r="AX515" s="228"/>
      <c r="AY515" s="229"/>
      <c r="AZ515" s="229"/>
      <c r="BA515" s="229"/>
      <c r="BB515" s="229"/>
      <c r="BC515" s="230"/>
      <c r="BE515" s="270"/>
      <c r="BF515" s="268"/>
      <c r="BG515" s="268"/>
      <c r="BH515" s="268"/>
      <c r="BI515" s="268"/>
      <c r="BJ515" s="268"/>
      <c r="BK515" s="268"/>
      <c r="BL515" s="268"/>
      <c r="BM515" s="268"/>
      <c r="BN515" s="226"/>
      <c r="BO515" s="227"/>
      <c r="BP515" s="223"/>
      <c r="BQ515" s="269"/>
      <c r="BR515" s="269"/>
      <c r="BS515" s="169"/>
      <c r="BT515" s="169"/>
      <c r="BU515" s="169"/>
      <c r="BV515" s="166"/>
      <c r="BW515" s="183">
        <f>IF(CV507=0,0,5-CV515*0.3)</f>
        <v>0</v>
      </c>
      <c r="BX515" s="169">
        <f>+IF(AY507="G",BC515,0)</f>
        <v>0</v>
      </c>
      <c r="BY515" s="184"/>
      <c r="CA515" s="185">
        <f>+SUM(F515:O515)*F507/P506+P515*P507+Q507*SUM(Q515:W515)/W506+X507*X515+Y507*Y515+Z507*Z515</f>
        <v>0</v>
      </c>
      <c r="CB515" s="232">
        <f t="shared" si="82"/>
        <v>0</v>
      </c>
      <c r="CC515" s="187"/>
      <c r="CD515" s="188">
        <f>+SUM(AB515:AL515)*AB507/AL$2+SUM(AM515:AS515)*AM507/AS$2+AT515*AT507+AU515*AU507+AV515*AV507</f>
        <v>0</v>
      </c>
      <c r="CE515" s="233">
        <f t="shared" si="83"/>
        <v>0</v>
      </c>
      <c r="CF515" s="190"/>
      <c r="CG515" s="191">
        <f>+SUM(BE515:BO515)*BE507/BO$2+SUM(BP515:BV515)*BP507/BV$2+BW515*BW507+BX515*BX507+BY515*BY507</f>
        <v>0</v>
      </c>
      <c r="CH515" s="234">
        <f t="shared" si="84"/>
        <v>0</v>
      </c>
      <c r="CI515" s="190"/>
      <c r="CJ515" s="433">
        <f>+CA515*CA508+CD515*CD508+CG515*CG508</f>
        <v>0</v>
      </c>
      <c r="CL515" s="236"/>
      <c r="CM515" s="237"/>
      <c r="CN515" s="238"/>
      <c r="CP515" s="239"/>
      <c r="CQ515" s="240"/>
      <c r="CR515" s="240"/>
      <c r="CS515" s="240"/>
      <c r="CT515" s="241"/>
      <c r="CU515" s="242">
        <f t="shared" si="93"/>
        <v>0</v>
      </c>
      <c r="CW515" s="243"/>
      <c r="CX515" s="244">
        <f>+IF(DM515=0,0,IF(5*DM515/DM507&lt;2,2,5*DM515/DM507))</f>
        <v>0</v>
      </c>
      <c r="CY515" s="202">
        <f t="shared" si="86"/>
        <v>0</v>
      </c>
      <c r="CZ515" s="245">
        <f>+CW507*CW515+CX507*CX515+CY507*CY515</f>
        <v>0</v>
      </c>
      <c r="DA515" s="204"/>
      <c r="DB515" s="243"/>
      <c r="DC515" s="244">
        <f>+IF(DN515=0,0,IF(5*DN515/DN507&lt;2,2,5*DN515/DN507))</f>
        <v>0</v>
      </c>
      <c r="DD515" s="202">
        <f t="shared" si="87"/>
        <v>0</v>
      </c>
      <c r="DE515" s="246">
        <f>+DB507*DB515+DC507*DC515+DD507*DD515</f>
        <v>0</v>
      </c>
      <c r="DF515" s="190"/>
      <c r="DG515" s="243"/>
      <c r="DH515" s="202">
        <f t="shared" si="85"/>
        <v>0</v>
      </c>
      <c r="DI515" s="202">
        <f t="shared" si="88"/>
        <v>0</v>
      </c>
      <c r="DJ515" s="246">
        <f>+DG507*DG515+DH507*DH515+DI507*DI515</f>
        <v>0</v>
      </c>
      <c r="DK515" s="209"/>
      <c r="DL515" s="247"/>
      <c r="DM515" s="248"/>
      <c r="DN515" s="248"/>
      <c r="DO515" s="249"/>
      <c r="DR515" s="250">
        <f t="shared" si="89"/>
        <v>0</v>
      </c>
      <c r="DS515" s="397"/>
      <c r="DT515" s="397"/>
      <c r="DU515" s="398"/>
      <c r="DV515" s="391"/>
      <c r="DW515" s="253">
        <f t="shared" si="90"/>
        <v>0</v>
      </c>
      <c r="DX515" s="399"/>
      <c r="DY515" s="399"/>
      <c r="DZ515" s="400"/>
      <c r="EA515" s="391"/>
      <c r="EB515" s="401">
        <f t="shared" si="91"/>
        <v>0</v>
      </c>
      <c r="EC515" s="402"/>
      <c r="ED515" s="402"/>
      <c r="EE515" s="403"/>
    </row>
    <row r="516" spans="1:135" x14ac:dyDescent="0.3">
      <c r="A516" s="20">
        <f t="shared" si="92"/>
        <v>71008</v>
      </c>
      <c r="B516" s="21"/>
      <c r="C516" s="21"/>
      <c r="D516" s="21"/>
      <c r="E516" s="458"/>
      <c r="F516" s="266"/>
      <c r="G516" s="268"/>
      <c r="H516" s="268"/>
      <c r="I516" s="268"/>
      <c r="J516" s="268"/>
      <c r="K516" s="268"/>
      <c r="L516" s="268"/>
      <c r="M516" s="268"/>
      <c r="N516" s="268"/>
      <c r="O516" s="224"/>
      <c r="P516" s="167">
        <f>+IF(DL516=0,0,IF(5*DL516/DL513&lt;2,2,5*DL516/DL507))</f>
        <v>0</v>
      </c>
      <c r="Q516" s="266"/>
      <c r="R516" s="269"/>
      <c r="S516" s="269"/>
      <c r="T516" s="169"/>
      <c r="U516" s="169"/>
      <c r="V516" s="169"/>
      <c r="W516" s="166"/>
      <c r="X516" s="183">
        <f>IF(CL507=0,0,5-CL516*0.3)</f>
        <v>0</v>
      </c>
      <c r="Y516" s="169">
        <f>+IF(CP507="M",CU516,0)</f>
        <v>0</v>
      </c>
      <c r="Z516" s="170"/>
      <c r="AB516" s="266"/>
      <c r="AC516" s="268"/>
      <c r="AD516" s="268"/>
      <c r="AE516" s="268"/>
      <c r="AF516" s="268"/>
      <c r="AG516" s="268"/>
      <c r="AH516" s="268"/>
      <c r="AI516" s="268"/>
      <c r="AJ516" s="268"/>
      <c r="AK516" s="226"/>
      <c r="AL516" s="227"/>
      <c r="AM516" s="223">
        <f>+SUM(AX516:BC516)/BC506</f>
        <v>0</v>
      </c>
      <c r="AN516" s="269"/>
      <c r="AO516" s="269"/>
      <c r="AP516" s="169"/>
      <c r="AQ516" s="169"/>
      <c r="AR516" s="169"/>
      <c r="AS516" s="166"/>
      <c r="AT516" s="183">
        <f>IF(CM507=0,0,5-CM516*0.3)</f>
        <v>0</v>
      </c>
      <c r="AU516" s="169">
        <f>+IF(CQ507="G",CU516,0)</f>
        <v>0</v>
      </c>
      <c r="AV516" s="173"/>
      <c r="AX516" s="228"/>
      <c r="AY516" s="229"/>
      <c r="AZ516" s="229"/>
      <c r="BA516" s="229"/>
      <c r="BB516" s="229"/>
      <c r="BC516" s="230"/>
      <c r="BE516" s="270"/>
      <c r="BF516" s="268"/>
      <c r="BG516" s="268"/>
      <c r="BH516" s="268"/>
      <c r="BI516" s="268"/>
      <c r="BJ516" s="268"/>
      <c r="BK516" s="268"/>
      <c r="BL516" s="268"/>
      <c r="BM516" s="268"/>
      <c r="BN516" s="226"/>
      <c r="BO516" s="227"/>
      <c r="BP516" s="223"/>
      <c r="BQ516" s="269"/>
      <c r="BR516" s="269"/>
      <c r="BS516" s="169"/>
      <c r="BT516" s="169"/>
      <c r="BU516" s="169"/>
      <c r="BV516" s="166"/>
      <c r="BW516" s="183">
        <f>IF(CV507=0,0,5-CV516*0.3)</f>
        <v>0</v>
      </c>
      <c r="BX516" s="169">
        <f>+IF(AY507="G",BC516,0)</f>
        <v>0</v>
      </c>
      <c r="BY516" s="184"/>
      <c r="CA516" s="185">
        <f>+SUM(F516:O516)*F507/P506+P516*P507+Q507*SUM(Q516:W516)/W506+X507*X516+Y507*Y516+Z507*Z516</f>
        <v>0</v>
      </c>
      <c r="CB516" s="232">
        <f t="shared" si="82"/>
        <v>0</v>
      </c>
      <c r="CC516" s="187"/>
      <c r="CD516" s="188">
        <f>+SUM(AB516:AL516)*AB507/AL$2+SUM(AM516:AS516)*AM507/AS$2+AT516*AT507+AU516*AU507+AV516*AV507</f>
        <v>0</v>
      </c>
      <c r="CE516" s="233">
        <f t="shared" si="83"/>
        <v>0</v>
      </c>
      <c r="CF516" s="190"/>
      <c r="CG516" s="191">
        <f>+SUM(BE516:BO516)*BE507/BO$2+SUM(BP516:BV516)*BP507/BV$2+BW516*BW507+BX516*BX507+BY516*BY507</f>
        <v>0</v>
      </c>
      <c r="CH516" s="234">
        <f t="shared" si="84"/>
        <v>0</v>
      </c>
      <c r="CI516" s="190"/>
      <c r="CJ516" s="433">
        <f>+CA516*CA508+CD516*CD508+CG516*CG508</f>
        <v>0</v>
      </c>
      <c r="CL516" s="236"/>
      <c r="CM516" s="237"/>
      <c r="CN516" s="238"/>
      <c r="CP516" s="239"/>
      <c r="CQ516" s="240"/>
      <c r="CR516" s="240"/>
      <c r="CS516" s="240"/>
      <c r="CT516" s="241"/>
      <c r="CU516" s="242">
        <f t="shared" si="93"/>
        <v>0</v>
      </c>
      <c r="CW516" s="243"/>
      <c r="CX516" s="244">
        <f>+IF(DM516=0,0,IF(5*DM516/DM507&lt;2,2,5*DM516/DM507))</f>
        <v>0</v>
      </c>
      <c r="CY516" s="202">
        <f t="shared" si="86"/>
        <v>0</v>
      </c>
      <c r="CZ516" s="245">
        <f>+CW507*CW516+CX507*CX516+CY507*CY516</f>
        <v>0</v>
      </c>
      <c r="DA516" s="204"/>
      <c r="DB516" s="243"/>
      <c r="DC516" s="244">
        <f>+IF(DN516=0,0,IF(5*DN516/DN507&lt;2,2,5*DN516/DN507))</f>
        <v>0</v>
      </c>
      <c r="DD516" s="202">
        <f t="shared" si="87"/>
        <v>0</v>
      </c>
      <c r="DE516" s="246">
        <f>+DB507*DB516+DC507*DC516+DD507*DD516</f>
        <v>0</v>
      </c>
      <c r="DF516" s="190"/>
      <c r="DG516" s="243"/>
      <c r="DH516" s="202">
        <f t="shared" si="85"/>
        <v>0</v>
      </c>
      <c r="DI516" s="202">
        <f t="shared" si="88"/>
        <v>0</v>
      </c>
      <c r="DJ516" s="246">
        <f>+DG507*DG516+DH507*DH516+DI507*DI516</f>
        <v>0</v>
      </c>
      <c r="DK516" s="209"/>
      <c r="DL516" s="247"/>
      <c r="DM516" s="248"/>
      <c r="DN516" s="248"/>
      <c r="DO516" s="249"/>
      <c r="DR516" s="250">
        <f t="shared" si="89"/>
        <v>0</v>
      </c>
      <c r="DS516" s="397"/>
      <c r="DT516" s="397"/>
      <c r="DU516" s="398"/>
      <c r="DV516" s="391"/>
      <c r="DW516" s="253">
        <f t="shared" si="90"/>
        <v>0</v>
      </c>
      <c r="DX516" s="399"/>
      <c r="DY516" s="399"/>
      <c r="DZ516" s="400"/>
      <c r="EA516" s="391"/>
      <c r="EB516" s="401">
        <f t="shared" si="91"/>
        <v>0</v>
      </c>
      <c r="EC516" s="402"/>
      <c r="ED516" s="402"/>
      <c r="EE516" s="403"/>
    </row>
    <row r="517" spans="1:135" x14ac:dyDescent="0.3">
      <c r="A517" s="20">
        <f t="shared" si="92"/>
        <v>71009</v>
      </c>
      <c r="B517" s="21"/>
      <c r="C517" s="21"/>
      <c r="D517" s="21"/>
      <c r="E517" s="458"/>
      <c r="F517" s="223"/>
      <c r="G517" s="183"/>
      <c r="H517" s="183"/>
      <c r="I517" s="183"/>
      <c r="J517" s="183"/>
      <c r="K517" s="183"/>
      <c r="L517" s="183"/>
      <c r="M517" s="183"/>
      <c r="N517" s="183"/>
      <c r="O517" s="224"/>
      <c r="P517" s="167">
        <f>+IF(DL517=0,0,IF(5*DL517/DL514&lt;2,2,5*DL517/DL507))</f>
        <v>0</v>
      </c>
      <c r="Q517" s="223"/>
      <c r="R517" s="225"/>
      <c r="S517" s="225"/>
      <c r="T517" s="168"/>
      <c r="U517" s="168"/>
      <c r="V517" s="168"/>
      <c r="W517" s="166"/>
      <c r="X517" s="183">
        <f>IF(CL507=0,0,5-CL517*0.3)</f>
        <v>0</v>
      </c>
      <c r="Y517" s="169">
        <f>+IF(CP507="M",CU517,0)</f>
        <v>0</v>
      </c>
      <c r="Z517" s="170"/>
      <c r="AB517" s="223"/>
      <c r="AC517" s="183"/>
      <c r="AD517" s="183"/>
      <c r="AE517" s="183"/>
      <c r="AF517" s="183"/>
      <c r="AG517" s="183"/>
      <c r="AH517" s="183"/>
      <c r="AI517" s="183"/>
      <c r="AJ517" s="183"/>
      <c r="AK517" s="226"/>
      <c r="AL517" s="227"/>
      <c r="AM517" s="223">
        <f>+SUM(AX517:BC517)/BC506</f>
        <v>0</v>
      </c>
      <c r="AN517" s="225"/>
      <c r="AO517" s="225"/>
      <c r="AP517" s="168"/>
      <c r="AQ517" s="168"/>
      <c r="AR517" s="168"/>
      <c r="AS517" s="166"/>
      <c r="AT517" s="183">
        <f>IF(CM507=0,0,5-CM517*0.3)</f>
        <v>0</v>
      </c>
      <c r="AU517" s="169">
        <f>+IF(CQ507="G",CU517,0)</f>
        <v>0</v>
      </c>
      <c r="AV517" s="173"/>
      <c r="AX517" s="228"/>
      <c r="AY517" s="229"/>
      <c r="AZ517" s="229"/>
      <c r="BA517" s="229"/>
      <c r="BB517" s="229"/>
      <c r="BC517" s="230"/>
      <c r="BE517" s="231"/>
      <c r="BF517" s="183"/>
      <c r="BG517" s="183"/>
      <c r="BH517" s="183"/>
      <c r="BI517" s="183"/>
      <c r="BJ517" s="183"/>
      <c r="BK517" s="183"/>
      <c r="BL517" s="183"/>
      <c r="BM517" s="183"/>
      <c r="BN517" s="226"/>
      <c r="BO517" s="227"/>
      <c r="BP517" s="223"/>
      <c r="BQ517" s="225"/>
      <c r="BR517" s="225"/>
      <c r="BS517" s="168"/>
      <c r="BT517" s="168"/>
      <c r="BU517" s="168"/>
      <c r="BV517" s="166"/>
      <c r="BW517" s="183">
        <f>IF(CV507=0,0,5-CV517*0.3)</f>
        <v>0</v>
      </c>
      <c r="BX517" s="169">
        <f>+IF(AY507="G",BC517,0)</f>
        <v>0</v>
      </c>
      <c r="BY517" s="184"/>
      <c r="CA517" s="185">
        <f>+SUM(F517:O517)*F507/P506+P517*P507+Q507*SUM(Q517:W517)/W506+X507*X517+Y507*Y517+Z507*Z517</f>
        <v>0</v>
      </c>
      <c r="CB517" s="232">
        <f t="shared" si="82"/>
        <v>0</v>
      </c>
      <c r="CC517" s="187"/>
      <c r="CD517" s="188">
        <f>+SUM(AB517:AL517)*AB507/AL$2+SUM(AM517:AS517)*AM507/AS$2+AT517*AT507+AU517*AU507+AV517*AV507</f>
        <v>0</v>
      </c>
      <c r="CE517" s="233">
        <f t="shared" si="83"/>
        <v>0</v>
      </c>
      <c r="CF517" s="190"/>
      <c r="CG517" s="191">
        <f>+SUM(BE517:BO517)*BE507/BO$2+SUM(BP517:BV517)*BP507/BV$2+BW517*BW507+BX517*BX507+BY517*BY507</f>
        <v>0</v>
      </c>
      <c r="CH517" s="234">
        <f t="shared" si="84"/>
        <v>0</v>
      </c>
      <c r="CI517" s="190"/>
      <c r="CJ517" s="433">
        <f>+CA517*CA508+CD517*CD508+CG517*CG508</f>
        <v>0</v>
      </c>
      <c r="CL517" s="236"/>
      <c r="CM517" s="237"/>
      <c r="CN517" s="238"/>
      <c r="CP517" s="239"/>
      <c r="CQ517" s="240"/>
      <c r="CR517" s="240"/>
      <c r="CS517" s="240"/>
      <c r="CT517" s="241"/>
      <c r="CU517" s="242">
        <f t="shared" si="93"/>
        <v>0</v>
      </c>
      <c r="CW517" s="243"/>
      <c r="CX517" s="244">
        <f>+IF(DM517=0,0,IF(5*DM517/DM507&lt;2,2,5*DM517/DM507))</f>
        <v>0</v>
      </c>
      <c r="CY517" s="202">
        <f t="shared" si="86"/>
        <v>0</v>
      </c>
      <c r="CZ517" s="245">
        <f>+CW507*CW517+CX507*CX517+CY507*CY517</f>
        <v>0</v>
      </c>
      <c r="DA517" s="204"/>
      <c r="DB517" s="243"/>
      <c r="DC517" s="244">
        <f>+IF(DN517=0,0,IF(5*DN517/DN507&lt;2,2,5*DN517/DN507))</f>
        <v>0</v>
      </c>
      <c r="DD517" s="202">
        <f t="shared" si="87"/>
        <v>0</v>
      </c>
      <c r="DE517" s="246">
        <f>+DB507*DB517+DC507*DC517+DD507*DD517</f>
        <v>0</v>
      </c>
      <c r="DF517" s="190"/>
      <c r="DG517" s="243"/>
      <c r="DH517" s="202">
        <f t="shared" si="85"/>
        <v>0</v>
      </c>
      <c r="DI517" s="202">
        <f t="shared" si="88"/>
        <v>0</v>
      </c>
      <c r="DJ517" s="246">
        <f>+DG507*DG517+DH507*DH517+DI507*DI517</f>
        <v>0</v>
      </c>
      <c r="DK517" s="209"/>
      <c r="DL517" s="247"/>
      <c r="DM517" s="248"/>
      <c r="DN517" s="248"/>
      <c r="DO517" s="249"/>
      <c r="DR517" s="250">
        <f t="shared" si="89"/>
        <v>0</v>
      </c>
      <c r="DS517" s="397"/>
      <c r="DT517" s="397"/>
      <c r="DU517" s="398"/>
      <c r="DV517" s="391"/>
      <c r="DW517" s="253">
        <f t="shared" si="90"/>
        <v>0</v>
      </c>
      <c r="DX517" s="399"/>
      <c r="DY517" s="399"/>
      <c r="DZ517" s="400"/>
      <c r="EA517" s="391"/>
      <c r="EB517" s="401">
        <f t="shared" si="91"/>
        <v>0</v>
      </c>
      <c r="EC517" s="402"/>
      <c r="ED517" s="402"/>
      <c r="EE517" s="403"/>
    </row>
    <row r="518" spans="1:135" x14ac:dyDescent="0.3">
      <c r="A518" s="20">
        <f t="shared" si="92"/>
        <v>71010</v>
      </c>
      <c r="B518" s="21"/>
      <c r="C518" s="21"/>
      <c r="D518" s="21"/>
      <c r="E518" s="458"/>
      <c r="F518" s="223"/>
      <c r="G518" s="183"/>
      <c r="H518" s="183"/>
      <c r="I518" s="183"/>
      <c r="J518" s="183"/>
      <c r="K518" s="183"/>
      <c r="L518" s="183"/>
      <c r="M518" s="183"/>
      <c r="N518" s="183"/>
      <c r="O518" s="224"/>
      <c r="P518" s="167">
        <f>+IF(DL518=0,0,IF(5*DL518/DL515&lt;2,2,5*DL518/DL507))</f>
        <v>0</v>
      </c>
      <c r="Q518" s="223"/>
      <c r="R518" s="225"/>
      <c r="S518" s="225"/>
      <c r="T518" s="168"/>
      <c r="U518" s="168"/>
      <c r="V518" s="168"/>
      <c r="W518" s="166"/>
      <c r="X518" s="183">
        <f>IF(CL507=0,0,5-CL518*0.3)</f>
        <v>0</v>
      </c>
      <c r="Y518" s="169">
        <f>+IF(CP507="M",CU518,0)</f>
        <v>0</v>
      </c>
      <c r="Z518" s="170"/>
      <c r="AB518" s="223"/>
      <c r="AC518" s="183"/>
      <c r="AD518" s="183"/>
      <c r="AE518" s="183"/>
      <c r="AF518" s="183"/>
      <c r="AG518" s="183"/>
      <c r="AH518" s="183"/>
      <c r="AI518" s="183"/>
      <c r="AJ518" s="183"/>
      <c r="AK518" s="226"/>
      <c r="AL518" s="227"/>
      <c r="AM518" s="223">
        <f>+SUM(AX518:BC518)/BC506</f>
        <v>0</v>
      </c>
      <c r="AN518" s="225"/>
      <c r="AO518" s="225"/>
      <c r="AP518" s="168"/>
      <c r="AQ518" s="168"/>
      <c r="AR518" s="168"/>
      <c r="AS518" s="166"/>
      <c r="AT518" s="183">
        <f>IF(CM507=0,0,5-CM518*0.3)</f>
        <v>0</v>
      </c>
      <c r="AU518" s="169">
        <f>+IF(CQ507="G",CU518,0)</f>
        <v>0</v>
      </c>
      <c r="AV518" s="173"/>
      <c r="AX518" s="228"/>
      <c r="AY518" s="229"/>
      <c r="AZ518" s="229"/>
      <c r="BA518" s="229"/>
      <c r="BB518" s="229"/>
      <c r="BC518" s="230"/>
      <c r="BE518" s="231"/>
      <c r="BF518" s="183"/>
      <c r="BG518" s="183"/>
      <c r="BH518" s="183"/>
      <c r="BI518" s="183"/>
      <c r="BJ518" s="183"/>
      <c r="BK518" s="183"/>
      <c r="BL518" s="183"/>
      <c r="BM518" s="183"/>
      <c r="BN518" s="226"/>
      <c r="BO518" s="227"/>
      <c r="BP518" s="223"/>
      <c r="BQ518" s="225"/>
      <c r="BR518" s="225"/>
      <c r="BS518" s="168"/>
      <c r="BT518" s="168"/>
      <c r="BU518" s="168"/>
      <c r="BV518" s="166"/>
      <c r="BW518" s="183">
        <f>IF(CV507=0,0,5-CV518*0.3)</f>
        <v>0</v>
      </c>
      <c r="BX518" s="169">
        <f>+IF(AY507="G",BC518,0)</f>
        <v>0</v>
      </c>
      <c r="BY518" s="184"/>
      <c r="CA518" s="185">
        <f>+SUM(F518:O518)*F507/P506+P518*P507+Q507*SUM(Q518:W518)/W506+X507*X518+Y507*Y518+Z507*Z518</f>
        <v>0</v>
      </c>
      <c r="CB518" s="232">
        <f t="shared" si="82"/>
        <v>0</v>
      </c>
      <c r="CC518" s="187"/>
      <c r="CD518" s="188">
        <f>+SUM(AB518:AL518)*AB507/AL$2+SUM(AM518:AS518)*AM507/AS$2+AT518*AT507+AU518*AU507+AV518*AV507</f>
        <v>0</v>
      </c>
      <c r="CE518" s="233">
        <f t="shared" si="83"/>
        <v>0</v>
      </c>
      <c r="CF518" s="190"/>
      <c r="CG518" s="191">
        <f>+SUM(BE518:BO518)*BE507/BO$2+SUM(BP518:BV518)*BP507/BV$2+BW518*BW507+BX518*BX507+BY518*BY507</f>
        <v>0</v>
      </c>
      <c r="CH518" s="234">
        <f t="shared" si="84"/>
        <v>0</v>
      </c>
      <c r="CI518" s="190"/>
      <c r="CJ518" s="433">
        <f>+CA518*CA508+CD518*CD508+CG518*CG508</f>
        <v>0</v>
      </c>
      <c r="CL518" s="236"/>
      <c r="CM518" s="237"/>
      <c r="CN518" s="238"/>
      <c r="CP518" s="434"/>
      <c r="CQ518" s="435"/>
      <c r="CR518" s="435"/>
      <c r="CS518" s="435"/>
      <c r="CT518" s="436"/>
      <c r="CU518" s="242">
        <f t="shared" si="93"/>
        <v>0</v>
      </c>
      <c r="CW518" s="243"/>
      <c r="CX518" s="244">
        <f>+IF(DM518=0,0,IF(5*DM518/DM507&lt;2,2,5*DM518/DM507))</f>
        <v>0</v>
      </c>
      <c r="CY518" s="202">
        <f t="shared" si="86"/>
        <v>0</v>
      </c>
      <c r="CZ518" s="245">
        <f>+CW507*CW518+CX507*CX518+CY507*CY518</f>
        <v>0</v>
      </c>
      <c r="DA518" s="204"/>
      <c r="DB518" s="243"/>
      <c r="DC518" s="244">
        <f>+IF(DN518=0,0,IF(5*DN518/DN507&lt;2,2,5*DN518/DN507))</f>
        <v>0</v>
      </c>
      <c r="DD518" s="202">
        <f t="shared" si="87"/>
        <v>0</v>
      </c>
      <c r="DE518" s="246">
        <f>+DB507*DB518+DC507*DC518+DD507*DD518</f>
        <v>0</v>
      </c>
      <c r="DF518" s="190"/>
      <c r="DG518" s="243"/>
      <c r="DH518" s="202">
        <f t="shared" si="85"/>
        <v>0</v>
      </c>
      <c r="DI518" s="202">
        <f t="shared" si="88"/>
        <v>0</v>
      </c>
      <c r="DJ518" s="246">
        <f>+DG507*DG518+DH507*DH518+DI507*DI518</f>
        <v>0</v>
      </c>
      <c r="DK518" s="209"/>
      <c r="DL518" s="247"/>
      <c r="DM518" s="248"/>
      <c r="DN518" s="248"/>
      <c r="DO518" s="249"/>
      <c r="DR518" s="250">
        <f t="shared" si="89"/>
        <v>0</v>
      </c>
      <c r="DS518" s="397"/>
      <c r="DT518" s="397"/>
      <c r="DU518" s="398"/>
      <c r="DV518" s="391"/>
      <c r="DW518" s="253">
        <f t="shared" si="90"/>
        <v>0</v>
      </c>
      <c r="DX518" s="399"/>
      <c r="DY518" s="399"/>
      <c r="DZ518" s="400"/>
      <c r="EA518" s="391"/>
      <c r="EB518" s="401">
        <f t="shared" si="91"/>
        <v>0</v>
      </c>
      <c r="EC518" s="402"/>
      <c r="ED518" s="402"/>
      <c r="EE518" s="403"/>
    </row>
    <row r="519" spans="1:135" x14ac:dyDescent="0.3">
      <c r="A519" s="20">
        <f t="shared" si="92"/>
        <v>71011</v>
      </c>
      <c r="B519" s="21"/>
      <c r="C519" s="21"/>
      <c r="D519" s="21"/>
      <c r="E519" s="458"/>
      <c r="F519" s="266"/>
      <c r="G519" s="268"/>
      <c r="H519" s="268"/>
      <c r="I519" s="268"/>
      <c r="J519" s="268"/>
      <c r="K519" s="268"/>
      <c r="L519" s="268"/>
      <c r="M519" s="268"/>
      <c r="N519" s="268"/>
      <c r="O519" s="224"/>
      <c r="P519" s="167">
        <f>+IF(DL519=0,0,IF(5*DL519/DL516&lt;2,2,5*DL519/DL507))</f>
        <v>0</v>
      </c>
      <c r="Q519" s="266"/>
      <c r="R519" s="269"/>
      <c r="S519" s="269"/>
      <c r="T519" s="169"/>
      <c r="U519" s="169"/>
      <c r="V519" s="169"/>
      <c r="W519" s="166"/>
      <c r="X519" s="183">
        <f>IF(CL507=0,0,5-CL519*0.3)</f>
        <v>0</v>
      </c>
      <c r="Y519" s="169">
        <f>+IF(CP507="M",CU519,0)</f>
        <v>0</v>
      </c>
      <c r="Z519" s="170"/>
      <c r="AB519" s="266"/>
      <c r="AC519" s="268"/>
      <c r="AD519" s="268"/>
      <c r="AE519" s="268"/>
      <c r="AF519" s="268"/>
      <c r="AG519" s="268"/>
      <c r="AH519" s="268"/>
      <c r="AI519" s="268"/>
      <c r="AJ519" s="268"/>
      <c r="AK519" s="226"/>
      <c r="AL519" s="227"/>
      <c r="AM519" s="223">
        <f>+SUM(AX519:BC519)/BC506</f>
        <v>0</v>
      </c>
      <c r="AN519" s="269"/>
      <c r="AO519" s="269"/>
      <c r="AP519" s="169"/>
      <c r="AQ519" s="169"/>
      <c r="AR519" s="169"/>
      <c r="AS519" s="166"/>
      <c r="AT519" s="183">
        <f>IF(CM507=0,0,5-CM519*0.3)</f>
        <v>0</v>
      </c>
      <c r="AU519" s="169">
        <f>+IF(CQ507="G",CU519,0)</f>
        <v>0</v>
      </c>
      <c r="AV519" s="173"/>
      <c r="AX519" s="228"/>
      <c r="AY519" s="229"/>
      <c r="AZ519" s="229"/>
      <c r="BA519" s="229"/>
      <c r="BB519" s="229"/>
      <c r="BC519" s="230"/>
      <c r="BE519" s="270"/>
      <c r="BF519" s="268"/>
      <c r="BG519" s="268"/>
      <c r="BH519" s="268"/>
      <c r="BI519" s="268"/>
      <c r="BJ519" s="268"/>
      <c r="BK519" s="268"/>
      <c r="BL519" s="268"/>
      <c r="BM519" s="268"/>
      <c r="BN519" s="226"/>
      <c r="BO519" s="227"/>
      <c r="BP519" s="223"/>
      <c r="BQ519" s="269"/>
      <c r="BR519" s="269"/>
      <c r="BS519" s="169"/>
      <c r="BT519" s="169"/>
      <c r="BU519" s="169"/>
      <c r="BV519" s="166"/>
      <c r="BW519" s="183">
        <f>IF(CV507=0,0,5-CV519*0.3)</f>
        <v>0</v>
      </c>
      <c r="BX519" s="169">
        <f>+IF(AY507="G",BC519,0)</f>
        <v>0</v>
      </c>
      <c r="BY519" s="184"/>
      <c r="CA519" s="185">
        <f>+SUM(F519:O519)*F507/P506+P519*P507+Q507*SUM(Q519:W519)/W506+X507*X519+Y507*Y519+Z507*Z519</f>
        <v>0</v>
      </c>
      <c r="CB519" s="232">
        <f t="shared" si="82"/>
        <v>0</v>
      </c>
      <c r="CC519" s="187"/>
      <c r="CD519" s="188">
        <f>+SUM(AB519:AL519)*AB507/AL$2+SUM(AM519:AS519)*AM507/AS$2+AT519*AT507+AU519*AU507+AV519*AV507</f>
        <v>0</v>
      </c>
      <c r="CE519" s="233">
        <f t="shared" si="83"/>
        <v>0</v>
      </c>
      <c r="CF519" s="190"/>
      <c r="CG519" s="191">
        <f>+SUM(BE519:BO519)*BE507/BO$2+SUM(BP519:BV519)*BP507/BV$2+BW519*BW507+BX519*BX507+BY519*BY507</f>
        <v>0</v>
      </c>
      <c r="CH519" s="234">
        <f t="shared" si="84"/>
        <v>0</v>
      </c>
      <c r="CI519" s="190"/>
      <c r="CJ519" s="433">
        <f>+CA519*CA508+CD519*CD508+CG519*CG508</f>
        <v>0</v>
      </c>
      <c r="CL519" s="236"/>
      <c r="CM519" s="237"/>
      <c r="CN519" s="238"/>
      <c r="CP519" s="434"/>
      <c r="CQ519" s="435"/>
      <c r="CR519" s="435"/>
      <c r="CS519" s="435"/>
      <c r="CT519" s="436"/>
      <c r="CU519" s="242">
        <f t="shared" si="93"/>
        <v>0</v>
      </c>
      <c r="CW519" s="243"/>
      <c r="CX519" s="244">
        <f>+IF(DM519=0,0,IF(5*DM519/DM507&lt;2,2,5*DM519/DM507))</f>
        <v>0</v>
      </c>
      <c r="CY519" s="202">
        <f t="shared" si="86"/>
        <v>0</v>
      </c>
      <c r="CZ519" s="245">
        <f>+CW507*CW519+CX507*CX519+CY507*CY519</f>
        <v>0</v>
      </c>
      <c r="DA519" s="204"/>
      <c r="DB519" s="243"/>
      <c r="DC519" s="244">
        <f>+IF(DN519=0,0,IF(5*DN519/DN507&lt;2,2,5*DN519/DN507))</f>
        <v>0</v>
      </c>
      <c r="DD519" s="202">
        <f t="shared" si="87"/>
        <v>0</v>
      </c>
      <c r="DE519" s="246">
        <f>+DB507*DB519+DC507*DC519+DD507*DD519</f>
        <v>0</v>
      </c>
      <c r="DF519" s="190"/>
      <c r="DG519" s="243"/>
      <c r="DH519" s="202">
        <f t="shared" si="85"/>
        <v>0</v>
      </c>
      <c r="DI519" s="202">
        <f t="shared" si="88"/>
        <v>0</v>
      </c>
      <c r="DJ519" s="246">
        <f>+DG507*DG519+DH507*DH519+DI507*DI519</f>
        <v>0</v>
      </c>
      <c r="DK519" s="209"/>
      <c r="DL519" s="247"/>
      <c r="DM519" s="248"/>
      <c r="DN519" s="248"/>
      <c r="DO519" s="249"/>
      <c r="DR519" s="250">
        <f t="shared" si="89"/>
        <v>0</v>
      </c>
      <c r="DS519" s="397"/>
      <c r="DT519" s="397"/>
      <c r="DU519" s="398"/>
      <c r="DV519" s="391"/>
      <c r="DW519" s="253">
        <f t="shared" si="90"/>
        <v>0</v>
      </c>
      <c r="DX519" s="399"/>
      <c r="DY519" s="399"/>
      <c r="DZ519" s="400"/>
      <c r="EA519" s="391"/>
      <c r="EB519" s="401">
        <f t="shared" si="91"/>
        <v>0</v>
      </c>
      <c r="EC519" s="402"/>
      <c r="ED519" s="402"/>
      <c r="EE519" s="403"/>
    </row>
    <row r="520" spans="1:135" x14ac:dyDescent="0.3">
      <c r="A520" s="20">
        <f t="shared" si="92"/>
        <v>71012</v>
      </c>
      <c r="B520" s="21"/>
      <c r="C520" s="21"/>
      <c r="D520" s="21"/>
      <c r="E520" s="458"/>
      <c r="F520" s="223"/>
      <c r="G520" s="183"/>
      <c r="H520" s="183"/>
      <c r="I520" s="183"/>
      <c r="J520" s="183"/>
      <c r="K520" s="183"/>
      <c r="L520" s="183"/>
      <c r="M520" s="183"/>
      <c r="N520" s="183"/>
      <c r="O520" s="224"/>
      <c r="P520" s="167">
        <f>+IF(DL520=0,0,IF(5*DL520/DL517&lt;2,2,5*DL520/DL507))</f>
        <v>0</v>
      </c>
      <c r="Q520" s="223"/>
      <c r="R520" s="225"/>
      <c r="S520" s="225"/>
      <c r="T520" s="168"/>
      <c r="U520" s="168"/>
      <c r="V520" s="168"/>
      <c r="W520" s="166"/>
      <c r="X520" s="183">
        <f>IF(CL507=0,0,5-CL520*0.3)</f>
        <v>0</v>
      </c>
      <c r="Y520" s="169">
        <f>+IF(CP507="M",CU520,0)</f>
        <v>0</v>
      </c>
      <c r="Z520" s="170"/>
      <c r="AB520" s="223"/>
      <c r="AC520" s="183"/>
      <c r="AD520" s="183"/>
      <c r="AE520" s="183"/>
      <c r="AF520" s="183"/>
      <c r="AG520" s="183"/>
      <c r="AH520" s="183"/>
      <c r="AI520" s="183"/>
      <c r="AJ520" s="183"/>
      <c r="AK520" s="226"/>
      <c r="AL520" s="227"/>
      <c r="AM520" s="223">
        <f>+SUM(AX520:BC520)/BC506</f>
        <v>0</v>
      </c>
      <c r="AN520" s="225"/>
      <c r="AO520" s="225"/>
      <c r="AP520" s="168"/>
      <c r="AQ520" s="168"/>
      <c r="AR520" s="168"/>
      <c r="AS520" s="166"/>
      <c r="AT520" s="183">
        <f>IF(CM507=0,0,5-CM520*0.3)</f>
        <v>0</v>
      </c>
      <c r="AU520" s="169">
        <f>+IF(CQ507="G",CU520,0)</f>
        <v>0</v>
      </c>
      <c r="AV520" s="173"/>
      <c r="AX520" s="228"/>
      <c r="AY520" s="229"/>
      <c r="AZ520" s="229"/>
      <c r="BA520" s="229"/>
      <c r="BB520" s="229"/>
      <c r="BC520" s="230"/>
      <c r="BE520" s="231"/>
      <c r="BF520" s="183"/>
      <c r="BG520" s="183"/>
      <c r="BH520" s="183"/>
      <c r="BI520" s="183"/>
      <c r="BJ520" s="183"/>
      <c r="BK520" s="183"/>
      <c r="BL520" s="183"/>
      <c r="BM520" s="183"/>
      <c r="BN520" s="226"/>
      <c r="BO520" s="227"/>
      <c r="BP520" s="223"/>
      <c r="BQ520" s="225"/>
      <c r="BR520" s="225"/>
      <c r="BS520" s="168"/>
      <c r="BT520" s="168"/>
      <c r="BU520" s="168"/>
      <c r="BV520" s="166"/>
      <c r="BW520" s="183">
        <f>IF(CV507=0,0,5-CV520*0.3)</f>
        <v>0</v>
      </c>
      <c r="BX520" s="169">
        <f>+IF(AY507="G",BC520,0)</f>
        <v>0</v>
      </c>
      <c r="BY520" s="184"/>
      <c r="CA520" s="185">
        <f>+SUM(F520:O520)*F507/P506+P520*P507+Q507*SUM(Q520:W520)/W506+X507*X520+Y507*Y520+Z507*Z520</f>
        <v>0</v>
      </c>
      <c r="CB520" s="232">
        <f t="shared" si="82"/>
        <v>0</v>
      </c>
      <c r="CC520" s="187"/>
      <c r="CD520" s="188">
        <f>+SUM(AB520:AL520)*AB507/AL$2+SUM(AM520:AS520)*AM507/AS$2+AT520*AT507+AU520*AU507+AV520*AV507</f>
        <v>0</v>
      </c>
      <c r="CE520" s="233">
        <f t="shared" si="83"/>
        <v>0</v>
      </c>
      <c r="CF520" s="190"/>
      <c r="CG520" s="191">
        <f>+SUM(BE520:BO520)*BE507/BO$2+SUM(BP520:BV520)*BP507/BV$2+BW520*BW507+BX520*BX507+BY520*BY507</f>
        <v>0</v>
      </c>
      <c r="CH520" s="234">
        <f t="shared" si="84"/>
        <v>0</v>
      </c>
      <c r="CI520" s="190"/>
      <c r="CJ520" s="433">
        <f>+CA520*CA508+CD520*CD508+CG520*CG508</f>
        <v>0</v>
      </c>
      <c r="CL520" s="236"/>
      <c r="CM520" s="237"/>
      <c r="CN520" s="238"/>
      <c r="CP520" s="239"/>
      <c r="CQ520" s="240"/>
      <c r="CR520" s="240"/>
      <c r="CS520" s="240"/>
      <c r="CT520" s="241"/>
      <c r="CU520" s="242">
        <f t="shared" si="93"/>
        <v>0</v>
      </c>
      <c r="CW520" s="243"/>
      <c r="CX520" s="244">
        <f>+IF(DM520=0,0,IF(5*DM520/DM507&lt;2,2,5*DM520/DM507))</f>
        <v>0</v>
      </c>
      <c r="CY520" s="202">
        <f t="shared" si="86"/>
        <v>0</v>
      </c>
      <c r="CZ520" s="245">
        <f>+CW507*CW520+CX507*CX520+CY507*CY520</f>
        <v>0</v>
      </c>
      <c r="DA520" s="204"/>
      <c r="DB520" s="243"/>
      <c r="DC520" s="244">
        <f>+IF(DN520=0,0,IF(5*DN520/DN507&lt;2,2,5*DN520/DN507))</f>
        <v>0</v>
      </c>
      <c r="DD520" s="202">
        <f t="shared" si="87"/>
        <v>0</v>
      </c>
      <c r="DE520" s="246">
        <f>+DB507*DB520+DC507*DC520+DD507*DD520</f>
        <v>0</v>
      </c>
      <c r="DF520" s="190"/>
      <c r="DG520" s="243"/>
      <c r="DH520" s="202">
        <f t="shared" si="85"/>
        <v>0</v>
      </c>
      <c r="DI520" s="202">
        <f t="shared" si="88"/>
        <v>0</v>
      </c>
      <c r="DJ520" s="246">
        <f>+DG507*DG520+DH507*DH520+DI507*DI520</f>
        <v>0</v>
      </c>
      <c r="DK520" s="209"/>
      <c r="DL520" s="247"/>
      <c r="DM520" s="248"/>
      <c r="DN520" s="248"/>
      <c r="DO520" s="249"/>
      <c r="DR520" s="250">
        <f t="shared" si="89"/>
        <v>0</v>
      </c>
      <c r="DS520" s="397"/>
      <c r="DT520" s="397"/>
      <c r="DU520" s="398"/>
      <c r="DV520" s="391"/>
      <c r="DW520" s="253">
        <f t="shared" si="90"/>
        <v>0</v>
      </c>
      <c r="DX520" s="399"/>
      <c r="DY520" s="399"/>
      <c r="DZ520" s="400"/>
      <c r="EA520" s="391"/>
      <c r="EB520" s="401">
        <f t="shared" si="91"/>
        <v>0</v>
      </c>
      <c r="EC520" s="402"/>
      <c r="ED520" s="402"/>
      <c r="EE520" s="403"/>
    </row>
    <row r="521" spans="1:135" x14ac:dyDescent="0.3">
      <c r="A521" s="20">
        <f t="shared" si="92"/>
        <v>71013</v>
      </c>
      <c r="B521" s="21"/>
      <c r="C521" s="21"/>
      <c r="D521" s="21"/>
      <c r="E521" s="458"/>
      <c r="F521" s="223"/>
      <c r="G521" s="183"/>
      <c r="H521" s="183"/>
      <c r="I521" s="183"/>
      <c r="J521" s="183"/>
      <c r="K521" s="183"/>
      <c r="L521" s="183"/>
      <c r="M521" s="183"/>
      <c r="N521" s="183"/>
      <c r="O521" s="224"/>
      <c r="P521" s="167">
        <f>+IF(DL521=0,0,IF(5*DL521/DL518&lt;2,2,5*DL521/DL507))</f>
        <v>0</v>
      </c>
      <c r="Q521" s="223"/>
      <c r="R521" s="225"/>
      <c r="S521" s="225"/>
      <c r="T521" s="168"/>
      <c r="U521" s="168"/>
      <c r="V521" s="168"/>
      <c r="W521" s="166"/>
      <c r="X521" s="183">
        <f>IF(CL507=0,0,5-CL521*0.3)</f>
        <v>0</v>
      </c>
      <c r="Y521" s="169">
        <f>+IF(CP507="M",CU521,0)</f>
        <v>0</v>
      </c>
      <c r="Z521" s="170"/>
      <c r="AB521" s="223"/>
      <c r="AC521" s="183"/>
      <c r="AD521" s="183"/>
      <c r="AE521" s="183"/>
      <c r="AF521" s="183"/>
      <c r="AG521" s="183"/>
      <c r="AH521" s="183"/>
      <c r="AI521" s="183"/>
      <c r="AJ521" s="183"/>
      <c r="AK521" s="226"/>
      <c r="AL521" s="227"/>
      <c r="AM521" s="223">
        <f>+SUM(AX521:BC521)/BC506</f>
        <v>0</v>
      </c>
      <c r="AN521" s="225"/>
      <c r="AO521" s="225"/>
      <c r="AP521" s="168"/>
      <c r="AQ521" s="168"/>
      <c r="AR521" s="168"/>
      <c r="AS521" s="166"/>
      <c r="AT521" s="183">
        <f>IF(CM507=0,0,5-CM521*0.3)</f>
        <v>0</v>
      </c>
      <c r="AU521" s="169">
        <f>+IF(CQ507="G",CU521,0)</f>
        <v>0</v>
      </c>
      <c r="AV521" s="173"/>
      <c r="AX521" s="228"/>
      <c r="AY521" s="229"/>
      <c r="AZ521" s="229"/>
      <c r="BA521" s="229"/>
      <c r="BB521" s="229"/>
      <c r="BC521" s="230"/>
      <c r="BE521" s="231"/>
      <c r="BF521" s="183"/>
      <c r="BG521" s="183"/>
      <c r="BH521" s="183"/>
      <c r="BI521" s="183"/>
      <c r="BJ521" s="183"/>
      <c r="BK521" s="183"/>
      <c r="BL521" s="183"/>
      <c r="BM521" s="183"/>
      <c r="BN521" s="226"/>
      <c r="BO521" s="227"/>
      <c r="BP521" s="223"/>
      <c r="BQ521" s="225"/>
      <c r="BR521" s="225"/>
      <c r="BS521" s="168"/>
      <c r="BT521" s="168"/>
      <c r="BU521" s="168"/>
      <c r="BV521" s="166"/>
      <c r="BW521" s="183">
        <f>IF(CV507=0,0,5-CV521*0.3)</f>
        <v>0</v>
      </c>
      <c r="BX521" s="169">
        <f>+IF(AY507="G",BC521,0)</f>
        <v>0</v>
      </c>
      <c r="BY521" s="184"/>
      <c r="CA521" s="185">
        <f>+SUM(F521:O521)*F507/P506+P521*P507+Q507*SUM(Q521:W521)/W506+X507*X521+Y507*Y521+Z507*Z521</f>
        <v>0</v>
      </c>
      <c r="CB521" s="232">
        <f t="shared" si="82"/>
        <v>0</v>
      </c>
      <c r="CC521" s="187"/>
      <c r="CD521" s="188">
        <f>+SUM(AB521:AL521)*AB507/AL$2+SUM(AM521:AS521)*AM507/AS$2+AT521*AT507+AU521*AU507+AV521*AV507</f>
        <v>0</v>
      </c>
      <c r="CE521" s="233">
        <f t="shared" si="83"/>
        <v>0</v>
      </c>
      <c r="CF521" s="190"/>
      <c r="CG521" s="191">
        <f>+SUM(BE521:BO521)*BE507/BO$2+SUM(BP521:BV521)*BP507/BV$2+BW521*BW507+BX521*BX507+BY521*BY507</f>
        <v>0</v>
      </c>
      <c r="CH521" s="234">
        <f t="shared" si="84"/>
        <v>0</v>
      </c>
      <c r="CI521" s="190"/>
      <c r="CJ521" s="433">
        <f>+CA521*CA508+CD521*CD508+CG521*CG508</f>
        <v>0</v>
      </c>
      <c r="CL521" s="236"/>
      <c r="CM521" s="237"/>
      <c r="CN521" s="238"/>
      <c r="CP521" s="239"/>
      <c r="CQ521" s="240"/>
      <c r="CR521" s="240"/>
      <c r="CS521" s="240"/>
      <c r="CT521" s="241"/>
      <c r="CU521" s="242">
        <f t="shared" si="93"/>
        <v>0</v>
      </c>
      <c r="CW521" s="243"/>
      <c r="CX521" s="244">
        <f>+IF(DM521=0,0,IF(5*DM521/DM507&lt;2,2,5*DM521/DM507))</f>
        <v>0</v>
      </c>
      <c r="CY521" s="202">
        <f t="shared" si="86"/>
        <v>0</v>
      </c>
      <c r="CZ521" s="245">
        <f>+CW507*CW521+CX507*CX521+CY507*CY521</f>
        <v>0</v>
      </c>
      <c r="DA521" s="204"/>
      <c r="DB521" s="243"/>
      <c r="DC521" s="244">
        <f>+IF(DN521=0,0,IF(5*DN521/DN507&lt;2,2,5*DN521/DN507))</f>
        <v>0</v>
      </c>
      <c r="DD521" s="202">
        <f t="shared" si="87"/>
        <v>0</v>
      </c>
      <c r="DE521" s="246">
        <f>+DB507*DB521+DC507*DC521+DD507*DD521</f>
        <v>0</v>
      </c>
      <c r="DF521" s="190"/>
      <c r="DG521" s="243"/>
      <c r="DH521" s="202">
        <f t="shared" si="85"/>
        <v>0</v>
      </c>
      <c r="DI521" s="202">
        <f t="shared" si="88"/>
        <v>0</v>
      </c>
      <c r="DJ521" s="246">
        <f>+DG507*DG521+DH507*DH521+DI507*DI521</f>
        <v>0</v>
      </c>
      <c r="DK521" s="209"/>
      <c r="DL521" s="247"/>
      <c r="DM521" s="248"/>
      <c r="DN521" s="248"/>
      <c r="DO521" s="249"/>
      <c r="DR521" s="250">
        <f t="shared" si="89"/>
        <v>0</v>
      </c>
      <c r="DS521" s="397"/>
      <c r="DT521" s="397"/>
      <c r="DU521" s="398"/>
      <c r="DV521" s="391"/>
      <c r="DW521" s="253">
        <f t="shared" si="90"/>
        <v>0</v>
      </c>
      <c r="DX521" s="399"/>
      <c r="DY521" s="399"/>
      <c r="DZ521" s="400"/>
      <c r="EA521" s="391"/>
      <c r="EB521" s="401">
        <f t="shared" si="91"/>
        <v>0</v>
      </c>
      <c r="EC521" s="402"/>
      <c r="ED521" s="402"/>
      <c r="EE521" s="403"/>
    </row>
    <row r="522" spans="1:135" x14ac:dyDescent="0.3">
      <c r="A522" s="20">
        <f t="shared" si="92"/>
        <v>71014</v>
      </c>
      <c r="B522" s="21"/>
      <c r="C522" s="21"/>
      <c r="D522" s="21"/>
      <c r="E522" s="458"/>
      <c r="F522" s="223"/>
      <c r="G522" s="183"/>
      <c r="H522" s="183"/>
      <c r="I522" s="183"/>
      <c r="J522" s="183"/>
      <c r="K522" s="183"/>
      <c r="L522" s="183"/>
      <c r="M522" s="183"/>
      <c r="N522" s="183"/>
      <c r="O522" s="224"/>
      <c r="P522" s="167">
        <f>+IF(DL522=0,0,IF(5*DL522/DL519&lt;2,2,5*DL522/DL507))</f>
        <v>0</v>
      </c>
      <c r="Q522" s="223"/>
      <c r="R522" s="225"/>
      <c r="S522" s="225"/>
      <c r="T522" s="168"/>
      <c r="U522" s="168"/>
      <c r="V522" s="168"/>
      <c r="W522" s="166"/>
      <c r="X522" s="183">
        <f>IF(CL507=0,0,5-CL522*0.3)</f>
        <v>0</v>
      </c>
      <c r="Y522" s="169">
        <f>+IF(CP507="M",CU522,0)</f>
        <v>0</v>
      </c>
      <c r="Z522" s="170"/>
      <c r="AB522" s="223"/>
      <c r="AC522" s="183"/>
      <c r="AD522" s="183"/>
      <c r="AE522" s="183"/>
      <c r="AF522" s="183"/>
      <c r="AG522" s="183"/>
      <c r="AH522" s="183"/>
      <c r="AI522" s="183"/>
      <c r="AJ522" s="183"/>
      <c r="AK522" s="226"/>
      <c r="AL522" s="227"/>
      <c r="AM522" s="223">
        <f>+SUM(AX522:BC522)/BC506</f>
        <v>0</v>
      </c>
      <c r="AN522" s="225"/>
      <c r="AO522" s="225"/>
      <c r="AP522" s="168"/>
      <c r="AQ522" s="168"/>
      <c r="AR522" s="168"/>
      <c r="AS522" s="166"/>
      <c r="AT522" s="183">
        <f>IF(CM507=0,0,5-CM522*0.3)</f>
        <v>0</v>
      </c>
      <c r="AU522" s="169">
        <f>+IF(CQ507="G",CU522,0)</f>
        <v>0</v>
      </c>
      <c r="AV522" s="173"/>
      <c r="AX522" s="228"/>
      <c r="AY522" s="229"/>
      <c r="AZ522" s="229"/>
      <c r="BA522" s="229"/>
      <c r="BB522" s="229"/>
      <c r="BC522" s="230"/>
      <c r="BE522" s="231"/>
      <c r="BF522" s="183"/>
      <c r="BG522" s="183"/>
      <c r="BH522" s="183"/>
      <c r="BI522" s="183"/>
      <c r="BJ522" s="183"/>
      <c r="BK522" s="183"/>
      <c r="BL522" s="183"/>
      <c r="BM522" s="183"/>
      <c r="BN522" s="226"/>
      <c r="BO522" s="227"/>
      <c r="BP522" s="223"/>
      <c r="BQ522" s="225"/>
      <c r="BR522" s="225"/>
      <c r="BS522" s="168"/>
      <c r="BT522" s="168"/>
      <c r="BU522" s="168"/>
      <c r="BV522" s="166"/>
      <c r="BW522" s="183">
        <f>IF(CV507=0,0,5-CV522*0.3)</f>
        <v>0</v>
      </c>
      <c r="BX522" s="169">
        <f>+IF(AY507="G",BC522,0)</f>
        <v>0</v>
      </c>
      <c r="BY522" s="184"/>
      <c r="CA522" s="185">
        <f>+SUM(F522:O522)*F507/P506+P522*P507+Q507*SUM(Q522:W522)/W506+X507*X522+Y507*Y522+Z507*Z522</f>
        <v>0</v>
      </c>
      <c r="CB522" s="232">
        <f t="shared" si="82"/>
        <v>0</v>
      </c>
      <c r="CC522" s="187"/>
      <c r="CD522" s="188">
        <f>+SUM(AB522:AL522)*AB507/AL$2+SUM(AM522:AS522)*AM507/AS$2+AT522*AT507+AU522*AU507+AV522*AV507</f>
        <v>0</v>
      </c>
      <c r="CE522" s="233">
        <f t="shared" si="83"/>
        <v>0</v>
      </c>
      <c r="CF522" s="190"/>
      <c r="CG522" s="191">
        <f>+SUM(BE522:BO522)*BE507/BO$2+SUM(BP522:BV522)*BP507/BV$2+BW522*BW507+BX522*BX507+BY522*BY507</f>
        <v>0</v>
      </c>
      <c r="CH522" s="234">
        <f t="shared" si="84"/>
        <v>0</v>
      </c>
      <c r="CI522" s="190"/>
      <c r="CJ522" s="433">
        <f>+CA522*CA508+CD522*CD508+CG522*CG508</f>
        <v>0</v>
      </c>
      <c r="CL522" s="236"/>
      <c r="CM522" s="237"/>
      <c r="CN522" s="238"/>
      <c r="CP522" s="239"/>
      <c r="CQ522" s="240"/>
      <c r="CR522" s="240"/>
      <c r="CS522" s="240"/>
      <c r="CT522" s="241"/>
      <c r="CU522" s="242">
        <f t="shared" si="93"/>
        <v>0</v>
      </c>
      <c r="CW522" s="243"/>
      <c r="CX522" s="244">
        <f>+IF(DM522=0,0,IF(5*DM522/DM507&lt;2,2,5*DM522/DM507))</f>
        <v>0</v>
      </c>
      <c r="CY522" s="202">
        <f t="shared" si="86"/>
        <v>0</v>
      </c>
      <c r="CZ522" s="245">
        <f>+CW507*CW522+CX507*CX522+CY507*CY522</f>
        <v>0</v>
      </c>
      <c r="DA522" s="204"/>
      <c r="DB522" s="243"/>
      <c r="DC522" s="244">
        <f>+IF(DN522=0,0,IF(5*DN522/DN507&lt;2,2,5*DN522/DN507))</f>
        <v>0</v>
      </c>
      <c r="DD522" s="202">
        <f t="shared" si="87"/>
        <v>0</v>
      </c>
      <c r="DE522" s="246">
        <f>+DB507*DB522+DC507*DC522+DD507*DD522</f>
        <v>0</v>
      </c>
      <c r="DF522" s="190"/>
      <c r="DG522" s="243"/>
      <c r="DH522" s="202">
        <f t="shared" si="85"/>
        <v>0</v>
      </c>
      <c r="DI522" s="202">
        <f t="shared" si="88"/>
        <v>0</v>
      </c>
      <c r="DJ522" s="246">
        <f>+DG507*DG522+DH507*DH522+DI507*DI522</f>
        <v>0</v>
      </c>
      <c r="DK522" s="209"/>
      <c r="DL522" s="247"/>
      <c r="DM522" s="248"/>
      <c r="DN522" s="248"/>
      <c r="DO522" s="249"/>
      <c r="DR522" s="250">
        <f t="shared" si="89"/>
        <v>0</v>
      </c>
      <c r="DS522" s="397"/>
      <c r="DT522" s="397"/>
      <c r="DU522" s="398"/>
      <c r="DV522" s="391"/>
      <c r="DW522" s="253">
        <f t="shared" si="90"/>
        <v>0</v>
      </c>
      <c r="DX522" s="399"/>
      <c r="DY522" s="399"/>
      <c r="DZ522" s="400"/>
      <c r="EA522" s="391"/>
      <c r="EB522" s="401">
        <f t="shared" si="91"/>
        <v>0</v>
      </c>
      <c r="EC522" s="402"/>
      <c r="ED522" s="402"/>
      <c r="EE522" s="403"/>
    </row>
    <row r="523" spans="1:135" x14ac:dyDescent="0.3">
      <c r="A523" s="20">
        <f t="shared" si="92"/>
        <v>71015</v>
      </c>
      <c r="B523" s="21"/>
      <c r="C523" s="21"/>
      <c r="D523" s="21"/>
      <c r="E523" s="458"/>
      <c r="F523" s="223"/>
      <c r="G523" s="183"/>
      <c r="H523" s="183"/>
      <c r="I523" s="183"/>
      <c r="J523" s="183"/>
      <c r="K523" s="183"/>
      <c r="L523" s="183"/>
      <c r="M523" s="183"/>
      <c r="N523" s="183"/>
      <c r="O523" s="224"/>
      <c r="P523" s="167">
        <f>+IF(DL523=0,0,IF(5*DL523/DL520&lt;2,2,5*DL523/DL507))</f>
        <v>0</v>
      </c>
      <c r="Q523" s="223"/>
      <c r="R523" s="225"/>
      <c r="S523" s="225"/>
      <c r="T523" s="168"/>
      <c r="U523" s="168"/>
      <c r="V523" s="168"/>
      <c r="W523" s="166"/>
      <c r="X523" s="183">
        <f>IF(CL507=0,0,5-CL523*0.3)</f>
        <v>0</v>
      </c>
      <c r="Y523" s="169">
        <f>+IF(CP507="M",CU523,0)</f>
        <v>0</v>
      </c>
      <c r="Z523" s="170"/>
      <c r="AB523" s="223"/>
      <c r="AC523" s="183"/>
      <c r="AD523" s="183"/>
      <c r="AE523" s="183"/>
      <c r="AF523" s="183"/>
      <c r="AG523" s="183"/>
      <c r="AH523" s="183"/>
      <c r="AI523" s="183"/>
      <c r="AJ523" s="183"/>
      <c r="AK523" s="226"/>
      <c r="AL523" s="227"/>
      <c r="AM523" s="223">
        <f>+SUM(AX523:BC523)/BC506</f>
        <v>0</v>
      </c>
      <c r="AN523" s="225"/>
      <c r="AO523" s="225"/>
      <c r="AP523" s="168"/>
      <c r="AQ523" s="168"/>
      <c r="AR523" s="168"/>
      <c r="AS523" s="166"/>
      <c r="AT523" s="183">
        <f>IF(CM507=0,0,5-CM523*0.3)</f>
        <v>0</v>
      </c>
      <c r="AU523" s="169">
        <f>+IF(CQ507="G",CU523,0)</f>
        <v>0</v>
      </c>
      <c r="AV523" s="173"/>
      <c r="AX523" s="228"/>
      <c r="AY523" s="229"/>
      <c r="AZ523" s="229"/>
      <c r="BA523" s="229"/>
      <c r="BB523" s="229"/>
      <c r="BC523" s="230"/>
      <c r="BE523" s="231"/>
      <c r="BF523" s="183"/>
      <c r="BG523" s="183"/>
      <c r="BH523" s="183"/>
      <c r="BI523" s="183"/>
      <c r="BJ523" s="183"/>
      <c r="BK523" s="183"/>
      <c r="BL523" s="183"/>
      <c r="BM523" s="183"/>
      <c r="BN523" s="226"/>
      <c r="BO523" s="227"/>
      <c r="BP523" s="223"/>
      <c r="BQ523" s="225"/>
      <c r="BR523" s="225"/>
      <c r="BS523" s="168"/>
      <c r="BT523" s="168"/>
      <c r="BU523" s="168"/>
      <c r="BV523" s="166"/>
      <c r="BW523" s="183">
        <f>IF(CV507=0,0,5-CV523*0.3)</f>
        <v>0</v>
      </c>
      <c r="BX523" s="169">
        <f>+IF(AY507="G",BC523,0)</f>
        <v>0</v>
      </c>
      <c r="BY523" s="184"/>
      <c r="CA523" s="185">
        <f>+SUM(F523:O523)*F507/P506+P523*P507+Q507*SUM(Q523:W523)/W506+X507*X523+Y507*Y523+Z507*Z523</f>
        <v>0</v>
      </c>
      <c r="CB523" s="232">
        <f t="shared" si="82"/>
        <v>0</v>
      </c>
      <c r="CC523" s="187"/>
      <c r="CD523" s="188">
        <f>+SUM(AB523:AL523)*AB507/AL$2+SUM(AM523:AS523)*AM507/AS$2+AT523*AT507+AU523*AU507+AV523*AV507</f>
        <v>0</v>
      </c>
      <c r="CE523" s="233">
        <f t="shared" si="83"/>
        <v>0</v>
      </c>
      <c r="CF523" s="190"/>
      <c r="CG523" s="191">
        <f>+SUM(BE523:BO523)*BE507/BO$2+SUM(BP523:BV523)*BP507/BV$2+BW523*BW507+BX523*BX507+BY523*BY507</f>
        <v>0</v>
      </c>
      <c r="CH523" s="234">
        <f t="shared" si="84"/>
        <v>0</v>
      </c>
      <c r="CI523" s="190"/>
      <c r="CJ523" s="433">
        <f>+CA523*CA508+CD523*CD508+CG523*CG508</f>
        <v>0</v>
      </c>
      <c r="CL523" s="236"/>
      <c r="CM523" s="237"/>
      <c r="CN523" s="238"/>
      <c r="CP523" s="434"/>
      <c r="CQ523" s="435"/>
      <c r="CR523" s="435"/>
      <c r="CS523" s="435"/>
      <c r="CT523" s="436"/>
      <c r="CU523" s="242">
        <f t="shared" si="93"/>
        <v>0</v>
      </c>
      <c r="CW523" s="243"/>
      <c r="CX523" s="244">
        <f>+IF(DM523=0,0,IF(5*DM523/DM507&lt;2,2,5*DM523/DM507))</f>
        <v>0</v>
      </c>
      <c r="CY523" s="202">
        <f t="shared" si="86"/>
        <v>0</v>
      </c>
      <c r="CZ523" s="245">
        <f>+CW507*CW523+CX507*CX523+CY507*CY523</f>
        <v>0</v>
      </c>
      <c r="DA523" s="204"/>
      <c r="DB523" s="243"/>
      <c r="DC523" s="244">
        <f>+IF(DN523=0,0,IF(5*DN523/DN507&lt;2,2,5*DN523/DN507))</f>
        <v>0</v>
      </c>
      <c r="DD523" s="202">
        <f t="shared" si="87"/>
        <v>0</v>
      </c>
      <c r="DE523" s="246">
        <f>+DB507*DB523+DC507*DC523+DD507*DD523</f>
        <v>0</v>
      </c>
      <c r="DF523" s="190"/>
      <c r="DG523" s="243"/>
      <c r="DH523" s="202">
        <f t="shared" si="85"/>
        <v>0</v>
      </c>
      <c r="DI523" s="202">
        <f t="shared" si="88"/>
        <v>0</v>
      </c>
      <c r="DJ523" s="246">
        <f>+DG507*DG523+DH507*DH523+DI507*DI523</f>
        <v>0</v>
      </c>
      <c r="DK523" s="209"/>
      <c r="DL523" s="247"/>
      <c r="DM523" s="248"/>
      <c r="DN523" s="248"/>
      <c r="DO523" s="249"/>
      <c r="DR523" s="250">
        <f t="shared" si="89"/>
        <v>0</v>
      </c>
      <c r="DS523" s="397"/>
      <c r="DT523" s="397"/>
      <c r="DU523" s="398"/>
      <c r="DV523" s="391"/>
      <c r="DW523" s="253">
        <f t="shared" si="90"/>
        <v>0</v>
      </c>
      <c r="DX523" s="399"/>
      <c r="DY523" s="399"/>
      <c r="DZ523" s="400"/>
      <c r="EA523" s="391"/>
      <c r="EB523" s="401">
        <f t="shared" si="91"/>
        <v>0</v>
      </c>
      <c r="EC523" s="402"/>
      <c r="ED523" s="402"/>
      <c r="EE523" s="403"/>
    </row>
    <row r="524" spans="1:135" x14ac:dyDescent="0.3">
      <c r="A524" s="20">
        <f t="shared" si="92"/>
        <v>71016</v>
      </c>
      <c r="B524" s="21"/>
      <c r="C524" s="21"/>
      <c r="D524" s="21"/>
      <c r="E524" s="458"/>
      <c r="F524" s="223"/>
      <c r="G524" s="183"/>
      <c r="H524" s="183"/>
      <c r="I524" s="183"/>
      <c r="J524" s="183"/>
      <c r="K524" s="183"/>
      <c r="L524" s="183"/>
      <c r="M524" s="183"/>
      <c r="N524" s="183"/>
      <c r="O524" s="224"/>
      <c r="P524" s="167">
        <f>+IF(DL524=0,0,IF(5*DL524/DL521&lt;2,2,5*DL524/DL507))</f>
        <v>0</v>
      </c>
      <c r="Q524" s="223"/>
      <c r="R524" s="225"/>
      <c r="S524" s="225"/>
      <c r="T524" s="168"/>
      <c r="U524" s="168"/>
      <c r="V524" s="168"/>
      <c r="W524" s="166"/>
      <c r="X524" s="183">
        <f>IF(CL507=0,0,5-CL524*0.3)</f>
        <v>0</v>
      </c>
      <c r="Y524" s="169">
        <f>+IF(CP507="M",CU524,0)</f>
        <v>0</v>
      </c>
      <c r="Z524" s="170"/>
      <c r="AB524" s="223"/>
      <c r="AC524" s="183"/>
      <c r="AD524" s="183"/>
      <c r="AE524" s="183"/>
      <c r="AF524" s="183"/>
      <c r="AG524" s="183"/>
      <c r="AH524" s="183"/>
      <c r="AI524" s="183"/>
      <c r="AJ524" s="183"/>
      <c r="AK524" s="226"/>
      <c r="AL524" s="227"/>
      <c r="AM524" s="223">
        <f>+SUM(AX524:BC524)/BC506</f>
        <v>0</v>
      </c>
      <c r="AN524" s="225"/>
      <c r="AO524" s="225"/>
      <c r="AP524" s="168"/>
      <c r="AQ524" s="168"/>
      <c r="AR524" s="168"/>
      <c r="AS524" s="166"/>
      <c r="AT524" s="183">
        <f>IF(CM507=0,0,5-CM524*0.3)</f>
        <v>0</v>
      </c>
      <c r="AU524" s="169">
        <f>+IF(CQ507="G",CU524,0)</f>
        <v>0</v>
      </c>
      <c r="AV524" s="173"/>
      <c r="AX524" s="228"/>
      <c r="AY524" s="229"/>
      <c r="AZ524" s="229"/>
      <c r="BA524" s="229"/>
      <c r="BB524" s="229"/>
      <c r="BC524" s="230"/>
      <c r="BE524" s="231"/>
      <c r="BF524" s="183"/>
      <c r="BG524" s="183"/>
      <c r="BH524" s="183"/>
      <c r="BI524" s="183"/>
      <c r="BJ524" s="183"/>
      <c r="BK524" s="183"/>
      <c r="BL524" s="183"/>
      <c r="BM524" s="183"/>
      <c r="BN524" s="226"/>
      <c r="BO524" s="227"/>
      <c r="BP524" s="223"/>
      <c r="BQ524" s="225"/>
      <c r="BR524" s="225"/>
      <c r="BS524" s="168"/>
      <c r="BT524" s="168"/>
      <c r="BU524" s="168"/>
      <c r="BV524" s="166"/>
      <c r="BW524" s="183">
        <f>IF(CV507=0,0,5-CV524*0.3)</f>
        <v>0</v>
      </c>
      <c r="BX524" s="169">
        <f>+IF(AY507="G",BC524,0)</f>
        <v>0</v>
      </c>
      <c r="BY524" s="184"/>
      <c r="CA524" s="185">
        <f>+SUM(F524:O524)*F507/P506+P524*P507+Q507*SUM(Q524:W524)/W506+X507*X524+Y507*Y524+Z507*Z524</f>
        <v>0</v>
      </c>
      <c r="CB524" s="232">
        <f t="shared" si="82"/>
        <v>0</v>
      </c>
      <c r="CC524" s="187"/>
      <c r="CD524" s="188">
        <f>+SUM(AB524:AL524)*AB507/AL$2+SUM(AM524:AS524)*AM507/AS$2+AT524*AT507+AU524*AU507+AV524*AV507</f>
        <v>0</v>
      </c>
      <c r="CE524" s="233">
        <f t="shared" si="83"/>
        <v>0</v>
      </c>
      <c r="CF524" s="190"/>
      <c r="CG524" s="191">
        <f>+SUM(BE524:BO524)*BE507/BO$2+SUM(BP524:BV524)*BP507/BV$2+BW524*BW507+BX524*BX507+BY524*BY507</f>
        <v>0</v>
      </c>
      <c r="CH524" s="234">
        <f t="shared" si="84"/>
        <v>0</v>
      </c>
      <c r="CI524" s="190"/>
      <c r="CJ524" s="433">
        <f>+CA524*CA508+CD524*CD508+CG524*CG508</f>
        <v>0</v>
      </c>
      <c r="CL524" s="236"/>
      <c r="CM524" s="237"/>
      <c r="CN524" s="238"/>
      <c r="CP524" s="239"/>
      <c r="CQ524" s="240"/>
      <c r="CR524" s="240"/>
      <c r="CS524" s="240"/>
      <c r="CT524" s="241"/>
      <c r="CU524" s="242">
        <f t="shared" si="93"/>
        <v>0</v>
      </c>
      <c r="CW524" s="243"/>
      <c r="CX524" s="244">
        <f>+IF(DM524=0,0,IF(5*DM524/DM507&lt;2,2,5*DM524/DM507))</f>
        <v>0</v>
      </c>
      <c r="CY524" s="202">
        <f t="shared" si="86"/>
        <v>0</v>
      </c>
      <c r="CZ524" s="245">
        <f>+CW507*CW524+CX507*CX524+CY507*CY524</f>
        <v>0</v>
      </c>
      <c r="DA524" s="204"/>
      <c r="DB524" s="243"/>
      <c r="DC524" s="244">
        <f>+IF(DN524=0,0,IF(5*DN524/DN507&lt;2,2,5*DN524/DN507))</f>
        <v>0</v>
      </c>
      <c r="DD524" s="202">
        <f t="shared" si="87"/>
        <v>0</v>
      </c>
      <c r="DE524" s="246">
        <f>+DB507*DB524+DC507*DC524+DD507*DD524</f>
        <v>0</v>
      </c>
      <c r="DF524" s="190"/>
      <c r="DG524" s="243"/>
      <c r="DH524" s="202">
        <f t="shared" si="85"/>
        <v>0</v>
      </c>
      <c r="DI524" s="202">
        <f t="shared" si="88"/>
        <v>0</v>
      </c>
      <c r="DJ524" s="246">
        <f>+DG507*DG524+DH507*DH524+DI507*DI524</f>
        <v>0</v>
      </c>
      <c r="DK524" s="209"/>
      <c r="DL524" s="247"/>
      <c r="DM524" s="248"/>
      <c r="DN524" s="248"/>
      <c r="DO524" s="249"/>
      <c r="DR524" s="250">
        <f t="shared" si="89"/>
        <v>0</v>
      </c>
      <c r="DS524" s="397"/>
      <c r="DT524" s="397"/>
      <c r="DU524" s="398"/>
      <c r="DV524" s="391"/>
      <c r="DW524" s="253">
        <f t="shared" si="90"/>
        <v>0</v>
      </c>
      <c r="DX524" s="399"/>
      <c r="DY524" s="399"/>
      <c r="DZ524" s="400"/>
      <c r="EA524" s="391"/>
      <c r="EB524" s="401">
        <f t="shared" si="91"/>
        <v>0</v>
      </c>
      <c r="EC524" s="402"/>
      <c r="ED524" s="402"/>
      <c r="EE524" s="403"/>
    </row>
    <row r="525" spans="1:135" x14ac:dyDescent="0.3">
      <c r="A525" s="20">
        <f t="shared" si="92"/>
        <v>71017</v>
      </c>
      <c r="B525" s="21"/>
      <c r="C525" s="21"/>
      <c r="D525" s="21"/>
      <c r="E525" s="458"/>
      <c r="F525" s="223"/>
      <c r="G525" s="183"/>
      <c r="H525" s="183"/>
      <c r="I525" s="183"/>
      <c r="J525" s="183"/>
      <c r="K525" s="183"/>
      <c r="L525" s="183"/>
      <c r="M525" s="183"/>
      <c r="N525" s="183"/>
      <c r="O525" s="224"/>
      <c r="P525" s="167">
        <f>+IF(DL525=0,0,IF(5*DL525/DL522&lt;2,2,5*DL525/DL507))</f>
        <v>0</v>
      </c>
      <c r="Q525" s="223"/>
      <c r="R525" s="225"/>
      <c r="S525" s="225"/>
      <c r="T525" s="168"/>
      <c r="U525" s="168"/>
      <c r="V525" s="168"/>
      <c r="W525" s="166"/>
      <c r="X525" s="183">
        <f>IF(CL507=0,0,5-CL525*0.3)</f>
        <v>0</v>
      </c>
      <c r="Y525" s="169">
        <f>+IF(CP507="M",CU525,0)</f>
        <v>0</v>
      </c>
      <c r="Z525" s="170"/>
      <c r="AB525" s="223"/>
      <c r="AC525" s="183"/>
      <c r="AD525" s="183"/>
      <c r="AE525" s="183"/>
      <c r="AF525" s="183"/>
      <c r="AG525" s="183"/>
      <c r="AH525" s="183"/>
      <c r="AI525" s="183"/>
      <c r="AJ525" s="183"/>
      <c r="AK525" s="226"/>
      <c r="AL525" s="227"/>
      <c r="AM525" s="223">
        <f>+SUM(AX525:BC525)/BC506</f>
        <v>0</v>
      </c>
      <c r="AN525" s="225"/>
      <c r="AO525" s="225"/>
      <c r="AP525" s="168"/>
      <c r="AQ525" s="168"/>
      <c r="AR525" s="168"/>
      <c r="AS525" s="166"/>
      <c r="AT525" s="183">
        <f>IF(CM507=0,0,5-CM525*0.3)</f>
        <v>0</v>
      </c>
      <c r="AU525" s="169">
        <f>+IF(CQ507="G",CU525,0)</f>
        <v>0</v>
      </c>
      <c r="AV525" s="173"/>
      <c r="AX525" s="228"/>
      <c r="AY525" s="229"/>
      <c r="AZ525" s="229"/>
      <c r="BA525" s="229"/>
      <c r="BB525" s="229"/>
      <c r="BC525" s="230"/>
      <c r="BE525" s="231"/>
      <c r="BF525" s="183"/>
      <c r="BG525" s="183"/>
      <c r="BH525" s="183"/>
      <c r="BI525" s="183"/>
      <c r="BJ525" s="183"/>
      <c r="BK525" s="183"/>
      <c r="BL525" s="183"/>
      <c r="BM525" s="183"/>
      <c r="BN525" s="226"/>
      <c r="BO525" s="227"/>
      <c r="BP525" s="223"/>
      <c r="BQ525" s="225"/>
      <c r="BR525" s="225"/>
      <c r="BS525" s="168"/>
      <c r="BT525" s="168"/>
      <c r="BU525" s="168"/>
      <c r="BV525" s="166"/>
      <c r="BW525" s="183">
        <f>IF(CV507=0,0,5-CV525*0.3)</f>
        <v>0</v>
      </c>
      <c r="BX525" s="169">
        <f>+IF(AY507="G",BC525,0)</f>
        <v>0</v>
      </c>
      <c r="BY525" s="184"/>
      <c r="CA525" s="185">
        <f>+SUM(F525:O525)*F507/P506+P525*P507+Q507*SUM(Q525:W525)/W506+X507*X525+Y507*Y525+Z507*Z525</f>
        <v>0</v>
      </c>
      <c r="CB525" s="232">
        <f t="shared" si="82"/>
        <v>0</v>
      </c>
      <c r="CC525" s="187"/>
      <c r="CD525" s="188">
        <f>+SUM(AB525:AL525)*AB507/AL$2+SUM(AM525:AS525)*AM507/AS$2+AT525*AT507+AU525*AU507+AV525*AV507</f>
        <v>0</v>
      </c>
      <c r="CE525" s="233">
        <f t="shared" si="83"/>
        <v>0</v>
      </c>
      <c r="CF525" s="190"/>
      <c r="CG525" s="191">
        <f>+SUM(BE525:BO525)*BE507/BO$2+SUM(BP525:BV525)*BP507/BV$2+BW525*BW507+BX525*BX507+BY525*BY507</f>
        <v>0</v>
      </c>
      <c r="CH525" s="234">
        <f t="shared" si="84"/>
        <v>0</v>
      </c>
      <c r="CI525" s="190"/>
      <c r="CJ525" s="433">
        <f>+CA525*CA508+CD525*CD508+CG525*CG508</f>
        <v>0</v>
      </c>
      <c r="CL525" s="236"/>
      <c r="CM525" s="237"/>
      <c r="CN525" s="238"/>
      <c r="CP525" s="239"/>
      <c r="CQ525" s="240"/>
      <c r="CR525" s="240"/>
      <c r="CS525" s="240"/>
      <c r="CT525" s="241"/>
      <c r="CU525" s="242">
        <f t="shared" si="93"/>
        <v>0</v>
      </c>
      <c r="CW525" s="243"/>
      <c r="CX525" s="244">
        <f>+IF(DM525=0,0,IF(5*DM525/DM507&lt;2,2,5*DM525/DM507))</f>
        <v>0</v>
      </c>
      <c r="CY525" s="202">
        <f t="shared" si="86"/>
        <v>0</v>
      </c>
      <c r="CZ525" s="245">
        <f>+CW507*CW525+CX507*CX525+CY507*CY525</f>
        <v>0</v>
      </c>
      <c r="DA525" s="204"/>
      <c r="DB525" s="243"/>
      <c r="DC525" s="244">
        <f>+IF(DN525=0,0,IF(5*DN525/DN507&lt;2,2,5*DN525/DN507))</f>
        <v>0</v>
      </c>
      <c r="DD525" s="202">
        <f t="shared" si="87"/>
        <v>0</v>
      </c>
      <c r="DE525" s="246">
        <f>+DB507*DB525+DC507*DC525+DD507*DD525</f>
        <v>0</v>
      </c>
      <c r="DF525" s="190"/>
      <c r="DG525" s="243"/>
      <c r="DH525" s="202">
        <f t="shared" si="85"/>
        <v>0</v>
      </c>
      <c r="DI525" s="202">
        <f t="shared" si="88"/>
        <v>0</v>
      </c>
      <c r="DJ525" s="246">
        <f>+DG507*DG525+DH507*DH525+DI507*DI525</f>
        <v>0</v>
      </c>
      <c r="DK525" s="209"/>
      <c r="DL525" s="247"/>
      <c r="DM525" s="248"/>
      <c r="DN525" s="248"/>
      <c r="DO525" s="249"/>
      <c r="DR525" s="250">
        <f t="shared" si="89"/>
        <v>0</v>
      </c>
      <c r="DS525" s="397"/>
      <c r="DT525" s="397"/>
      <c r="DU525" s="398"/>
      <c r="DV525" s="391"/>
      <c r="DW525" s="253">
        <f t="shared" si="90"/>
        <v>0</v>
      </c>
      <c r="DX525" s="399"/>
      <c r="DY525" s="399"/>
      <c r="DZ525" s="400"/>
      <c r="EA525" s="391"/>
      <c r="EB525" s="401">
        <f t="shared" si="91"/>
        <v>0</v>
      </c>
      <c r="EC525" s="402"/>
      <c r="ED525" s="402"/>
      <c r="EE525" s="403"/>
    </row>
    <row r="526" spans="1:135" x14ac:dyDescent="0.3">
      <c r="A526" s="20">
        <f t="shared" si="92"/>
        <v>71018</v>
      </c>
      <c r="B526" s="21"/>
      <c r="C526" s="21"/>
      <c r="D526" s="21"/>
      <c r="E526" s="458"/>
      <c r="F526" s="223"/>
      <c r="G526" s="183"/>
      <c r="H526" s="183"/>
      <c r="I526" s="183"/>
      <c r="J526" s="183"/>
      <c r="K526" s="183"/>
      <c r="L526" s="183"/>
      <c r="M526" s="183"/>
      <c r="N526" s="183"/>
      <c r="O526" s="224"/>
      <c r="P526" s="167">
        <f>+IF(DL526=0,0,IF(5*DL526/DL523&lt;2,2,5*DL526/DL507))</f>
        <v>0</v>
      </c>
      <c r="Q526" s="223"/>
      <c r="R526" s="225"/>
      <c r="S526" s="225"/>
      <c r="T526" s="168"/>
      <c r="U526" s="168"/>
      <c r="V526" s="168"/>
      <c r="W526" s="166"/>
      <c r="X526" s="183">
        <f>IF(CL507=0,0,5-CL526*0.3)</f>
        <v>0</v>
      </c>
      <c r="Y526" s="169">
        <f>+IF(CP507="M",CU526,0)</f>
        <v>0</v>
      </c>
      <c r="Z526" s="170"/>
      <c r="AB526" s="223"/>
      <c r="AC526" s="183"/>
      <c r="AD526" s="183"/>
      <c r="AE526" s="183"/>
      <c r="AF526" s="183"/>
      <c r="AG526" s="183"/>
      <c r="AH526" s="183"/>
      <c r="AI526" s="183"/>
      <c r="AJ526" s="183"/>
      <c r="AK526" s="226"/>
      <c r="AL526" s="227"/>
      <c r="AM526" s="223">
        <f>+SUM(AX526:BC526)/BC506</f>
        <v>0</v>
      </c>
      <c r="AN526" s="225"/>
      <c r="AO526" s="225"/>
      <c r="AP526" s="168"/>
      <c r="AQ526" s="168"/>
      <c r="AR526" s="168"/>
      <c r="AS526" s="166"/>
      <c r="AT526" s="183">
        <f>IF(CM507=0,0,5-CM526*0.3)</f>
        <v>0</v>
      </c>
      <c r="AU526" s="169">
        <f>+IF(CQ507="G",CU526,0)</f>
        <v>0</v>
      </c>
      <c r="AV526" s="173"/>
      <c r="AX526" s="228"/>
      <c r="AY526" s="229"/>
      <c r="AZ526" s="229"/>
      <c r="BA526" s="229"/>
      <c r="BB526" s="229"/>
      <c r="BC526" s="230"/>
      <c r="BE526" s="231"/>
      <c r="BF526" s="183"/>
      <c r="BG526" s="183"/>
      <c r="BH526" s="183"/>
      <c r="BI526" s="183"/>
      <c r="BJ526" s="183"/>
      <c r="BK526" s="183"/>
      <c r="BL526" s="183"/>
      <c r="BM526" s="183"/>
      <c r="BN526" s="226"/>
      <c r="BO526" s="227"/>
      <c r="BP526" s="223"/>
      <c r="BQ526" s="225"/>
      <c r="BR526" s="225"/>
      <c r="BS526" s="168"/>
      <c r="BT526" s="168"/>
      <c r="BU526" s="168"/>
      <c r="BV526" s="166"/>
      <c r="BW526" s="183">
        <f>IF(CV507=0,0,5-CV526*0.3)</f>
        <v>0</v>
      </c>
      <c r="BX526" s="169">
        <f>+IF(AY507="G",BC526,0)</f>
        <v>0</v>
      </c>
      <c r="BY526" s="184"/>
      <c r="CA526" s="185">
        <f>+SUM(F526:O526)*F507/P506+P526*P507+Q507*SUM(Q526:W526)/W506+X507*X526+Y507*Y526+Z507*Z526</f>
        <v>0</v>
      </c>
      <c r="CB526" s="232">
        <f t="shared" si="82"/>
        <v>0</v>
      </c>
      <c r="CC526" s="187"/>
      <c r="CD526" s="188">
        <f>+SUM(AB526:AL526)*AB507/AL$2+SUM(AM526:AS526)*AM507/AS$2+AT526*AT507+AU526*AU507+AV526*AV507</f>
        <v>0</v>
      </c>
      <c r="CE526" s="233">
        <f t="shared" si="83"/>
        <v>0</v>
      </c>
      <c r="CF526" s="190"/>
      <c r="CG526" s="191">
        <f>+SUM(BE526:BO526)*BE507/BO$2+SUM(BP526:BV526)*BP507/BV$2+BW526*BW507+BX526*BX507+BY526*BY507</f>
        <v>0</v>
      </c>
      <c r="CH526" s="234">
        <f t="shared" si="84"/>
        <v>0</v>
      </c>
      <c r="CI526" s="190"/>
      <c r="CJ526" s="433">
        <f>+CA526*CA508+CD526*CD508+CG526*CG508</f>
        <v>0</v>
      </c>
      <c r="CL526" s="236"/>
      <c r="CM526" s="237"/>
      <c r="CN526" s="238"/>
      <c r="CP526" s="239"/>
      <c r="CQ526" s="240"/>
      <c r="CR526" s="240"/>
      <c r="CS526" s="240"/>
      <c r="CT526" s="241"/>
      <c r="CU526" s="242">
        <f t="shared" si="93"/>
        <v>0</v>
      </c>
      <c r="CW526" s="243"/>
      <c r="CX526" s="244">
        <f>+IF(DM526=0,0,IF(5*DM526/DM507&lt;2,2,5*DM526/DM507))</f>
        <v>0</v>
      </c>
      <c r="CY526" s="202">
        <f t="shared" si="86"/>
        <v>0</v>
      </c>
      <c r="CZ526" s="245">
        <f>+CW507*CW526+CX507*CX526+CY507*CY526</f>
        <v>0</v>
      </c>
      <c r="DA526" s="204"/>
      <c r="DB526" s="243"/>
      <c r="DC526" s="244">
        <f>+IF(DN526=0,0,IF(5*DN526/DN507&lt;2,2,5*DN526/DN507))</f>
        <v>0</v>
      </c>
      <c r="DD526" s="202">
        <f t="shared" si="87"/>
        <v>0</v>
      </c>
      <c r="DE526" s="246">
        <f>+DB507*DB526+DC507*DC526+DD507*DD526</f>
        <v>0</v>
      </c>
      <c r="DF526" s="190"/>
      <c r="DG526" s="243"/>
      <c r="DH526" s="202">
        <f t="shared" si="85"/>
        <v>0</v>
      </c>
      <c r="DI526" s="202">
        <f t="shared" si="88"/>
        <v>0</v>
      </c>
      <c r="DJ526" s="246">
        <f>+DG507*DG526+DH507*DH526+DI507*DI526</f>
        <v>0</v>
      </c>
      <c r="DK526" s="209"/>
      <c r="DL526" s="247"/>
      <c r="DM526" s="248"/>
      <c r="DN526" s="248"/>
      <c r="DO526" s="249"/>
      <c r="DR526" s="250">
        <f t="shared" si="89"/>
        <v>0</v>
      </c>
      <c r="DS526" s="397"/>
      <c r="DT526" s="397"/>
      <c r="DU526" s="398"/>
      <c r="DV526" s="391"/>
      <c r="DW526" s="253">
        <f t="shared" si="90"/>
        <v>0</v>
      </c>
      <c r="DX526" s="399"/>
      <c r="DY526" s="399"/>
      <c r="DZ526" s="400"/>
      <c r="EA526" s="391"/>
      <c r="EB526" s="401">
        <f t="shared" si="91"/>
        <v>0</v>
      </c>
      <c r="EC526" s="402"/>
      <c r="ED526" s="402"/>
      <c r="EE526" s="403"/>
    </row>
    <row r="527" spans="1:135" x14ac:dyDescent="0.3">
      <c r="A527" s="20">
        <f t="shared" si="92"/>
        <v>71019</v>
      </c>
      <c r="B527" s="21"/>
      <c r="C527" s="21"/>
      <c r="D527" s="21"/>
      <c r="E527" s="458"/>
      <c r="F527" s="223"/>
      <c r="G527" s="183"/>
      <c r="H527" s="183"/>
      <c r="I527" s="183"/>
      <c r="J527" s="183"/>
      <c r="K527" s="183"/>
      <c r="L527" s="183"/>
      <c r="M527" s="183"/>
      <c r="N527" s="183"/>
      <c r="O527" s="224"/>
      <c r="P527" s="167">
        <f>+IF(DL527=0,0,IF(5*DL527/DL524&lt;2,2,5*DL527/DL507))</f>
        <v>0</v>
      </c>
      <c r="Q527" s="223"/>
      <c r="R527" s="225"/>
      <c r="S527" s="225"/>
      <c r="T527" s="168"/>
      <c r="U527" s="168"/>
      <c r="V527" s="168"/>
      <c r="W527" s="166"/>
      <c r="X527" s="183">
        <f>IF(CL507=0,0,5-CL527*0.3)</f>
        <v>0</v>
      </c>
      <c r="Y527" s="169">
        <f>+IF(CP507="M",CU527,0)</f>
        <v>0</v>
      </c>
      <c r="Z527" s="170"/>
      <c r="AB527" s="223"/>
      <c r="AC527" s="183"/>
      <c r="AD527" s="183"/>
      <c r="AE527" s="183"/>
      <c r="AF527" s="183"/>
      <c r="AG527" s="183"/>
      <c r="AH527" s="183"/>
      <c r="AI527" s="183"/>
      <c r="AJ527" s="183"/>
      <c r="AK527" s="226"/>
      <c r="AL527" s="227"/>
      <c r="AM527" s="223">
        <f>+SUM(AX527:BC527)/BC506</f>
        <v>0</v>
      </c>
      <c r="AN527" s="225"/>
      <c r="AO527" s="225"/>
      <c r="AP527" s="168"/>
      <c r="AQ527" s="168"/>
      <c r="AR527" s="168"/>
      <c r="AS527" s="166"/>
      <c r="AT527" s="183">
        <f>IF(CM507=0,0,5-CM527*0.3)</f>
        <v>0</v>
      </c>
      <c r="AU527" s="169">
        <f>+IF(CQ507="G",CU527,0)</f>
        <v>0</v>
      </c>
      <c r="AV527" s="173"/>
      <c r="AX527" s="228"/>
      <c r="AY527" s="229"/>
      <c r="AZ527" s="229"/>
      <c r="BA527" s="229"/>
      <c r="BB527" s="229"/>
      <c r="BC527" s="230"/>
      <c r="BE527" s="231"/>
      <c r="BF527" s="183"/>
      <c r="BG527" s="183"/>
      <c r="BH527" s="183"/>
      <c r="BI527" s="183"/>
      <c r="BJ527" s="183"/>
      <c r="BK527" s="183"/>
      <c r="BL527" s="183"/>
      <c r="BM527" s="183"/>
      <c r="BN527" s="226"/>
      <c r="BO527" s="227"/>
      <c r="BP527" s="223"/>
      <c r="BQ527" s="225"/>
      <c r="BR527" s="225"/>
      <c r="BS527" s="168"/>
      <c r="BT527" s="168"/>
      <c r="BU527" s="168"/>
      <c r="BV527" s="166"/>
      <c r="BW527" s="183">
        <f>IF(CV507=0,0,5-CV527*0.3)</f>
        <v>0</v>
      </c>
      <c r="BX527" s="169">
        <f>+IF(AY507="G",BC527,0)</f>
        <v>0</v>
      </c>
      <c r="BY527" s="184"/>
      <c r="CA527" s="185">
        <f>+SUM(F527:O527)*F507/P506+P527*P507+Q507*SUM(Q527:W527)/W506+X507*X527+Y507*Y527+Z507*Z527</f>
        <v>0</v>
      </c>
      <c r="CB527" s="232">
        <f t="shared" si="82"/>
        <v>0</v>
      </c>
      <c r="CC527" s="187"/>
      <c r="CD527" s="188">
        <f>+SUM(AB527:AL527)*AB507/AL$2+SUM(AM527:AS527)*AM507/AS$2+AT527*AT507+AU527*AU507+AV527*AV507</f>
        <v>0</v>
      </c>
      <c r="CE527" s="233">
        <f t="shared" si="83"/>
        <v>0</v>
      </c>
      <c r="CF527" s="190"/>
      <c r="CG527" s="191">
        <f>+SUM(BE527:BO527)*BE507/BO$2+SUM(BP527:BV527)*BP507/BV$2+BW527*BW507+BX527*BX507+BY527*BY507</f>
        <v>0</v>
      </c>
      <c r="CH527" s="234">
        <f t="shared" si="84"/>
        <v>0</v>
      </c>
      <c r="CI527" s="190"/>
      <c r="CJ527" s="433">
        <f>+CA527*CA508+CD527*CD508+CG527*CG508</f>
        <v>0</v>
      </c>
      <c r="CL527" s="236"/>
      <c r="CM527" s="237"/>
      <c r="CN527" s="238"/>
      <c r="CP527" s="434"/>
      <c r="CQ527" s="435"/>
      <c r="CR527" s="435"/>
      <c r="CS527" s="435"/>
      <c r="CT527" s="436"/>
      <c r="CU527" s="242">
        <f t="shared" si="93"/>
        <v>0</v>
      </c>
      <c r="CW527" s="243"/>
      <c r="CX527" s="244">
        <f>+IF(DM527=0,0,IF(5*DM527/DM507&lt;2,2,5*DM527/DM507))</f>
        <v>0</v>
      </c>
      <c r="CY527" s="202">
        <f t="shared" si="86"/>
        <v>0</v>
      </c>
      <c r="CZ527" s="245">
        <f>+CW507*CW527+CX507*CX527+CY507*CY527</f>
        <v>0</v>
      </c>
      <c r="DA527" s="204"/>
      <c r="DB527" s="243"/>
      <c r="DC527" s="244">
        <f>+IF(DN527=0,0,IF(5*DN527/DN507&lt;2,2,5*DN527/DN507))</f>
        <v>0</v>
      </c>
      <c r="DD527" s="202">
        <f t="shared" si="87"/>
        <v>0</v>
      </c>
      <c r="DE527" s="246">
        <f>+DB507*DB527+DC507*DC527+DD507*DD527</f>
        <v>0</v>
      </c>
      <c r="DF527" s="190"/>
      <c r="DG527" s="243"/>
      <c r="DH527" s="202">
        <f t="shared" si="85"/>
        <v>0</v>
      </c>
      <c r="DI527" s="202">
        <f t="shared" si="88"/>
        <v>0</v>
      </c>
      <c r="DJ527" s="246">
        <f>+DG507*DG527+DH507*DH527+DI507*DI527</f>
        <v>0</v>
      </c>
      <c r="DK527" s="209"/>
      <c r="DL527" s="247"/>
      <c r="DM527" s="248"/>
      <c r="DN527" s="248"/>
      <c r="DO527" s="249"/>
      <c r="DR527" s="250">
        <f t="shared" si="89"/>
        <v>0</v>
      </c>
      <c r="DS527" s="397"/>
      <c r="DT527" s="397"/>
      <c r="DU527" s="398"/>
      <c r="DV527" s="391"/>
      <c r="DW527" s="253">
        <f t="shared" si="90"/>
        <v>0</v>
      </c>
      <c r="DX527" s="399"/>
      <c r="DY527" s="399"/>
      <c r="DZ527" s="400"/>
      <c r="EA527" s="391"/>
      <c r="EB527" s="401">
        <f t="shared" si="91"/>
        <v>0</v>
      </c>
      <c r="EC527" s="402"/>
      <c r="ED527" s="402"/>
      <c r="EE527" s="403"/>
    </row>
    <row r="528" spans="1:135" x14ac:dyDescent="0.3">
      <c r="A528" s="20">
        <f t="shared" si="92"/>
        <v>71020</v>
      </c>
      <c r="B528" s="21"/>
      <c r="C528" s="21"/>
      <c r="D528" s="21"/>
      <c r="E528" s="458"/>
      <c r="F528" s="223"/>
      <c r="G528" s="183"/>
      <c r="H528" s="183"/>
      <c r="I528" s="183"/>
      <c r="J528" s="183"/>
      <c r="K528" s="183"/>
      <c r="L528" s="183"/>
      <c r="M528" s="183"/>
      <c r="N528" s="183"/>
      <c r="O528" s="224"/>
      <c r="P528" s="167">
        <f>+IF(DL528=0,0,IF(5*DL528/DL525&lt;2,2,5*DL528/DL507))</f>
        <v>0</v>
      </c>
      <c r="Q528" s="223"/>
      <c r="R528" s="225"/>
      <c r="S528" s="225"/>
      <c r="T528" s="168"/>
      <c r="U528" s="168"/>
      <c r="V528" s="168"/>
      <c r="W528" s="166"/>
      <c r="X528" s="183">
        <f>IF(CL507=0,0,5-CL528*0.3)</f>
        <v>0</v>
      </c>
      <c r="Y528" s="169">
        <f>+IF(CP507="M",CU528,0)</f>
        <v>0</v>
      </c>
      <c r="Z528" s="170"/>
      <c r="AB528" s="223"/>
      <c r="AC528" s="183"/>
      <c r="AD528" s="183"/>
      <c r="AE528" s="183"/>
      <c r="AF528" s="183"/>
      <c r="AG528" s="183"/>
      <c r="AH528" s="183"/>
      <c r="AI528" s="183"/>
      <c r="AJ528" s="183"/>
      <c r="AK528" s="226"/>
      <c r="AL528" s="227"/>
      <c r="AM528" s="223">
        <f>+SUM(AX528:BC528)/BC506</f>
        <v>0</v>
      </c>
      <c r="AN528" s="225"/>
      <c r="AO528" s="225"/>
      <c r="AP528" s="168"/>
      <c r="AQ528" s="168"/>
      <c r="AR528" s="168"/>
      <c r="AS528" s="166"/>
      <c r="AT528" s="183">
        <f>IF(CM507=0,0,5-CM528*0.3)</f>
        <v>0</v>
      </c>
      <c r="AU528" s="169">
        <f>+IF(CQ507="G",CU528,0)</f>
        <v>0</v>
      </c>
      <c r="AV528" s="173"/>
      <c r="AX528" s="228"/>
      <c r="AY528" s="229"/>
      <c r="AZ528" s="229"/>
      <c r="BA528" s="229"/>
      <c r="BB528" s="229"/>
      <c r="BC528" s="230"/>
      <c r="BE528" s="231"/>
      <c r="BF528" s="183"/>
      <c r="BG528" s="183"/>
      <c r="BH528" s="183"/>
      <c r="BI528" s="183"/>
      <c r="BJ528" s="183"/>
      <c r="BK528" s="183"/>
      <c r="BL528" s="183"/>
      <c r="BM528" s="183"/>
      <c r="BN528" s="226"/>
      <c r="BO528" s="227"/>
      <c r="BP528" s="223"/>
      <c r="BQ528" s="225"/>
      <c r="BR528" s="225"/>
      <c r="BS528" s="168"/>
      <c r="BT528" s="168"/>
      <c r="BU528" s="168"/>
      <c r="BV528" s="166"/>
      <c r="BW528" s="183">
        <f>IF(CV507=0,0,5-CV528*0.3)</f>
        <v>0</v>
      </c>
      <c r="BX528" s="169">
        <f>+IF(AY507="G",BC528,0)</f>
        <v>0</v>
      </c>
      <c r="BY528" s="184"/>
      <c r="CA528" s="185">
        <f>+SUM(F528:O528)*F507/P506+P528*P507+Q507*SUM(Q528:W528)/W506+X507*X528+Y507*Y528+Z507*Z528</f>
        <v>0</v>
      </c>
      <c r="CB528" s="232">
        <f t="shared" si="82"/>
        <v>0</v>
      </c>
      <c r="CC528" s="187"/>
      <c r="CD528" s="188">
        <f>+SUM(AB528:AL528)*AB507/AL$2+SUM(AM528:AS528)*AM507/AS$2+AT528*AT507+AU528*AU507+AV528*AV507</f>
        <v>0</v>
      </c>
      <c r="CE528" s="233">
        <f t="shared" si="83"/>
        <v>0</v>
      </c>
      <c r="CF528" s="190"/>
      <c r="CG528" s="191">
        <f>+SUM(BE528:BO528)*BE507/BO$2+SUM(BP528:BV528)*BP507/BV$2+BW528*BW507+BX528*BX507+BY528*BY507</f>
        <v>0</v>
      </c>
      <c r="CH528" s="234">
        <f t="shared" si="84"/>
        <v>0</v>
      </c>
      <c r="CI528" s="190"/>
      <c r="CJ528" s="433">
        <f>+CA528*CA508+CD528*CD508+CG528*CG508</f>
        <v>0</v>
      </c>
      <c r="CL528" s="236"/>
      <c r="CM528" s="237"/>
      <c r="CN528" s="238"/>
      <c r="CP528" s="239"/>
      <c r="CQ528" s="240"/>
      <c r="CR528" s="240"/>
      <c r="CS528" s="240"/>
      <c r="CT528" s="241"/>
      <c r="CU528" s="242">
        <f t="shared" si="93"/>
        <v>0</v>
      </c>
      <c r="CW528" s="243"/>
      <c r="CX528" s="244">
        <f>+IF(DM528=0,0,IF(5*DM528/DM507&lt;2,2,5*DM528/DM507))</f>
        <v>0</v>
      </c>
      <c r="CY528" s="202">
        <f t="shared" si="86"/>
        <v>0</v>
      </c>
      <c r="CZ528" s="245">
        <f>+CW507*CW528+CX507*CX528+CY507*CY528</f>
        <v>0</v>
      </c>
      <c r="DA528" s="204"/>
      <c r="DB528" s="243"/>
      <c r="DC528" s="244">
        <f>+IF(DN528=0,0,IF(5*DN528/DN507&lt;2,2,5*DN528/DN507))</f>
        <v>0</v>
      </c>
      <c r="DD528" s="202">
        <f t="shared" si="87"/>
        <v>0</v>
      </c>
      <c r="DE528" s="246">
        <f>+DB507*DB528+DC507*DC528+DD507*DD528</f>
        <v>0</v>
      </c>
      <c r="DF528" s="190"/>
      <c r="DG528" s="243"/>
      <c r="DH528" s="202">
        <f t="shared" si="85"/>
        <v>0</v>
      </c>
      <c r="DI528" s="202">
        <f t="shared" si="88"/>
        <v>0</v>
      </c>
      <c r="DJ528" s="246">
        <f>+DG507*DG528+DH507*DH528+DI507*DI528</f>
        <v>0</v>
      </c>
      <c r="DK528" s="209"/>
      <c r="DL528" s="247"/>
      <c r="DM528" s="248"/>
      <c r="DN528" s="248"/>
      <c r="DO528" s="249"/>
      <c r="DR528" s="250">
        <f t="shared" si="89"/>
        <v>0</v>
      </c>
      <c r="DS528" s="397"/>
      <c r="DT528" s="397"/>
      <c r="DU528" s="398"/>
      <c r="DV528" s="391"/>
      <c r="DW528" s="253">
        <f t="shared" si="90"/>
        <v>0</v>
      </c>
      <c r="DX528" s="399"/>
      <c r="DY528" s="399"/>
      <c r="DZ528" s="400"/>
      <c r="EA528" s="391"/>
      <c r="EB528" s="401">
        <f t="shared" si="91"/>
        <v>0</v>
      </c>
      <c r="EC528" s="402"/>
      <c r="ED528" s="402"/>
      <c r="EE528" s="403"/>
    </row>
    <row r="529" spans="1:135" x14ac:dyDescent="0.3">
      <c r="A529" s="20">
        <f t="shared" si="92"/>
        <v>71021</v>
      </c>
      <c r="B529" s="21"/>
      <c r="C529" s="21"/>
      <c r="D529" s="21"/>
      <c r="E529" s="458"/>
      <c r="F529" s="223"/>
      <c r="G529" s="183"/>
      <c r="H529" s="183"/>
      <c r="I529" s="183"/>
      <c r="J529" s="183"/>
      <c r="K529" s="183"/>
      <c r="L529" s="183"/>
      <c r="M529" s="183"/>
      <c r="N529" s="183"/>
      <c r="O529" s="224"/>
      <c r="P529" s="167">
        <f>+IF(DL529=0,0,IF(5*DL529/DL526&lt;2,2,5*DL529/DL507))</f>
        <v>0</v>
      </c>
      <c r="Q529" s="223"/>
      <c r="R529" s="225"/>
      <c r="S529" s="225"/>
      <c r="T529" s="168"/>
      <c r="U529" s="168"/>
      <c r="V529" s="168"/>
      <c r="W529" s="166"/>
      <c r="X529" s="183">
        <f>IF(CL507=0,0,5-CL529*0.3)</f>
        <v>0</v>
      </c>
      <c r="Y529" s="169">
        <f>+IF(CP507="M",CU529,0)</f>
        <v>0</v>
      </c>
      <c r="Z529" s="170"/>
      <c r="AB529" s="223"/>
      <c r="AC529" s="183"/>
      <c r="AD529" s="183"/>
      <c r="AE529" s="183"/>
      <c r="AF529" s="183"/>
      <c r="AG529" s="183"/>
      <c r="AH529" s="183"/>
      <c r="AI529" s="183"/>
      <c r="AJ529" s="183"/>
      <c r="AK529" s="226"/>
      <c r="AL529" s="227"/>
      <c r="AM529" s="223">
        <f>+SUM(AX529:BC529)/BC506</f>
        <v>0</v>
      </c>
      <c r="AN529" s="225"/>
      <c r="AO529" s="225"/>
      <c r="AP529" s="168"/>
      <c r="AQ529" s="168"/>
      <c r="AR529" s="168"/>
      <c r="AS529" s="166"/>
      <c r="AT529" s="183">
        <f>IF(CM507=0,0,5-CM529*0.3)</f>
        <v>0</v>
      </c>
      <c r="AU529" s="169">
        <f>+IF(CQ507="G",CU529,0)</f>
        <v>0</v>
      </c>
      <c r="AV529" s="173"/>
      <c r="AX529" s="228"/>
      <c r="AY529" s="229"/>
      <c r="AZ529" s="229"/>
      <c r="BA529" s="229"/>
      <c r="BB529" s="229"/>
      <c r="BC529" s="230"/>
      <c r="BE529" s="231"/>
      <c r="BF529" s="183"/>
      <c r="BG529" s="183"/>
      <c r="BH529" s="183"/>
      <c r="BI529" s="183"/>
      <c r="BJ529" s="183"/>
      <c r="BK529" s="183"/>
      <c r="BL529" s="183"/>
      <c r="BM529" s="183"/>
      <c r="BN529" s="226"/>
      <c r="BO529" s="227"/>
      <c r="BP529" s="223"/>
      <c r="BQ529" s="225"/>
      <c r="BR529" s="225"/>
      <c r="BS529" s="168"/>
      <c r="BT529" s="168"/>
      <c r="BU529" s="168"/>
      <c r="BV529" s="166"/>
      <c r="BW529" s="183">
        <f>IF(CV507=0,0,5-CV529*0.3)</f>
        <v>0</v>
      </c>
      <c r="BX529" s="169">
        <f>+IF(AY507="G",BC529,0)</f>
        <v>0</v>
      </c>
      <c r="BY529" s="184"/>
      <c r="CA529" s="185">
        <f>+SUM(F529:O529)*F507/P506+P529*P507+Q507*SUM(Q529:W529)/W506+X507*X529+Y507*Y529+Z507*Z529</f>
        <v>0</v>
      </c>
      <c r="CB529" s="232">
        <f t="shared" si="82"/>
        <v>0</v>
      </c>
      <c r="CC529" s="187"/>
      <c r="CD529" s="188">
        <f>+SUM(AB529:AL529)*AB507/AL$2+SUM(AM529:AS529)*AM507/AS$2+AT529*AT507+AU529*AU507+AV529*AV507</f>
        <v>0</v>
      </c>
      <c r="CE529" s="233">
        <f t="shared" si="83"/>
        <v>0</v>
      </c>
      <c r="CF529" s="190"/>
      <c r="CG529" s="191">
        <f>+SUM(BE529:BO529)*BE507/BO$2+SUM(BP529:BV529)*BP507/BV$2+BW529*BW507+BX529*BX507+BY529*BY507</f>
        <v>0</v>
      </c>
      <c r="CH529" s="234">
        <f t="shared" si="84"/>
        <v>0</v>
      </c>
      <c r="CI529" s="190"/>
      <c r="CJ529" s="433">
        <f>+CA529*CA508+CD529*CD508+CG529*CG508</f>
        <v>0</v>
      </c>
      <c r="CL529" s="236"/>
      <c r="CM529" s="237"/>
      <c r="CN529" s="238"/>
      <c r="CP529" s="434"/>
      <c r="CQ529" s="435"/>
      <c r="CR529" s="435"/>
      <c r="CS529" s="435"/>
      <c r="CT529" s="436"/>
      <c r="CU529" s="242">
        <f t="shared" si="93"/>
        <v>0</v>
      </c>
      <c r="CW529" s="243"/>
      <c r="CX529" s="244">
        <f>+IF(DM529=0,0,IF(5*DM529/DM507&lt;2,2,5*DM529/DM507))</f>
        <v>0</v>
      </c>
      <c r="CY529" s="202">
        <f t="shared" si="86"/>
        <v>0</v>
      </c>
      <c r="CZ529" s="245">
        <f>+CW507*CW529+CX507*CX529+CY507*CY529</f>
        <v>0</v>
      </c>
      <c r="DA529" s="204"/>
      <c r="DB529" s="243"/>
      <c r="DC529" s="244">
        <f>+IF(DN529=0,0,IF(5*DN529/DN507&lt;2,2,5*DN529/DN507))</f>
        <v>0</v>
      </c>
      <c r="DD529" s="202">
        <f t="shared" si="87"/>
        <v>0</v>
      </c>
      <c r="DE529" s="246">
        <f>+DB507*DB529+DC507*DC529+DD507*DD529</f>
        <v>0</v>
      </c>
      <c r="DF529" s="190"/>
      <c r="DG529" s="243"/>
      <c r="DH529" s="202">
        <f t="shared" si="85"/>
        <v>0</v>
      </c>
      <c r="DI529" s="202">
        <f t="shared" si="88"/>
        <v>0</v>
      </c>
      <c r="DJ529" s="246">
        <f>+DG507*DG529+DH507*DH529+DI507*DI529</f>
        <v>0</v>
      </c>
      <c r="DK529" s="209"/>
      <c r="DL529" s="247"/>
      <c r="DM529" s="248"/>
      <c r="DN529" s="248"/>
      <c r="DO529" s="249"/>
      <c r="DR529" s="250">
        <f t="shared" si="89"/>
        <v>0</v>
      </c>
      <c r="DS529" s="397"/>
      <c r="DT529" s="397"/>
      <c r="DU529" s="398"/>
      <c r="DV529" s="391"/>
      <c r="DW529" s="253">
        <f t="shared" si="90"/>
        <v>0</v>
      </c>
      <c r="DX529" s="399"/>
      <c r="DY529" s="399"/>
      <c r="DZ529" s="400"/>
      <c r="EA529" s="391"/>
      <c r="EB529" s="401">
        <f t="shared" si="91"/>
        <v>0</v>
      </c>
      <c r="EC529" s="402"/>
      <c r="ED529" s="402"/>
      <c r="EE529" s="403"/>
    </row>
    <row r="530" spans="1:135" x14ac:dyDescent="0.3">
      <c r="A530" s="20">
        <f t="shared" si="92"/>
        <v>71022</v>
      </c>
      <c r="B530" s="21"/>
      <c r="C530" s="21"/>
      <c r="D530" s="21"/>
      <c r="E530" s="458"/>
      <c r="F530" s="223"/>
      <c r="G530" s="183"/>
      <c r="H530" s="183"/>
      <c r="I530" s="183"/>
      <c r="J530" s="183"/>
      <c r="K530" s="183"/>
      <c r="L530" s="183"/>
      <c r="M530" s="183"/>
      <c r="N530" s="183"/>
      <c r="O530" s="224"/>
      <c r="P530" s="167">
        <f>+IF(DL530=0,0,IF(5*DL530/DL527&lt;2,2,5*DL530/DL507))</f>
        <v>0</v>
      </c>
      <c r="Q530" s="223"/>
      <c r="R530" s="225"/>
      <c r="S530" s="225"/>
      <c r="T530" s="168"/>
      <c r="U530" s="168"/>
      <c r="V530" s="168"/>
      <c r="W530" s="166"/>
      <c r="X530" s="183">
        <f>IF(CL507=0,0,5-CL530*0.3)</f>
        <v>0</v>
      </c>
      <c r="Y530" s="169">
        <f>+IF(CP507="M",CU530,0)</f>
        <v>0</v>
      </c>
      <c r="Z530" s="170"/>
      <c r="AB530" s="223"/>
      <c r="AC530" s="183"/>
      <c r="AD530" s="183"/>
      <c r="AE530" s="183"/>
      <c r="AF530" s="183"/>
      <c r="AG530" s="183"/>
      <c r="AH530" s="183"/>
      <c r="AI530" s="183"/>
      <c r="AJ530" s="183"/>
      <c r="AK530" s="226"/>
      <c r="AL530" s="227"/>
      <c r="AM530" s="223">
        <f>+SUM(AX530:BC530)/BC506</f>
        <v>0</v>
      </c>
      <c r="AN530" s="225"/>
      <c r="AO530" s="225"/>
      <c r="AP530" s="168"/>
      <c r="AQ530" s="168"/>
      <c r="AR530" s="168"/>
      <c r="AS530" s="166"/>
      <c r="AT530" s="183">
        <f>IF(CM507=0,0,5-CM530*0.3)</f>
        <v>0</v>
      </c>
      <c r="AU530" s="169">
        <f>+IF(CQ507="G",CU530,0)</f>
        <v>0</v>
      </c>
      <c r="AV530" s="173"/>
      <c r="AX530" s="228"/>
      <c r="AY530" s="229"/>
      <c r="AZ530" s="229"/>
      <c r="BA530" s="229"/>
      <c r="BB530" s="229"/>
      <c r="BC530" s="230"/>
      <c r="BE530" s="231"/>
      <c r="BF530" s="183"/>
      <c r="BG530" s="183"/>
      <c r="BH530" s="183"/>
      <c r="BI530" s="183"/>
      <c r="BJ530" s="183"/>
      <c r="BK530" s="183"/>
      <c r="BL530" s="183"/>
      <c r="BM530" s="183"/>
      <c r="BN530" s="226"/>
      <c r="BO530" s="227"/>
      <c r="BP530" s="223"/>
      <c r="BQ530" s="225"/>
      <c r="BR530" s="225"/>
      <c r="BS530" s="168"/>
      <c r="BT530" s="168"/>
      <c r="BU530" s="168"/>
      <c r="BV530" s="166"/>
      <c r="BW530" s="183">
        <f>IF(CV507=0,0,5-CV530*0.3)</f>
        <v>0</v>
      </c>
      <c r="BX530" s="169">
        <f>+IF(AY507="G",BC530,0)</f>
        <v>0</v>
      </c>
      <c r="BY530" s="184"/>
      <c r="CA530" s="185">
        <f>+SUM(F530:O530)*F507/P506+P530*P507+Q507*SUM(Q530:W530)/W506+X507*X530+Y507*Y530+Z507*Z530</f>
        <v>0</v>
      </c>
      <c r="CB530" s="232">
        <f t="shared" si="82"/>
        <v>0</v>
      </c>
      <c r="CC530" s="187"/>
      <c r="CD530" s="188">
        <f>+SUM(AB530:AL530)*AB507/AL$2+SUM(AM530:AS530)*AM507/AS$2+AT530*AT507+AU530*AU507+AV530*AV507</f>
        <v>0</v>
      </c>
      <c r="CE530" s="233">
        <f t="shared" si="83"/>
        <v>0</v>
      </c>
      <c r="CF530" s="190"/>
      <c r="CG530" s="191">
        <f>+SUM(BE530:BO530)*BE507/BO$2+SUM(BP530:BV530)*BP507/BV$2+BW530*BW507+BX530*BX507+BY530*BY507</f>
        <v>0</v>
      </c>
      <c r="CH530" s="234">
        <f t="shared" si="84"/>
        <v>0</v>
      </c>
      <c r="CI530" s="190"/>
      <c r="CJ530" s="433">
        <f>+CA530*CA508+CD530*CD508+CG530*CG508</f>
        <v>0</v>
      </c>
      <c r="CL530" s="236"/>
      <c r="CM530" s="237"/>
      <c r="CN530" s="238"/>
      <c r="CP530" s="239"/>
      <c r="CQ530" s="240"/>
      <c r="CR530" s="240"/>
      <c r="CS530" s="240"/>
      <c r="CT530" s="241"/>
      <c r="CU530" s="242">
        <f t="shared" si="93"/>
        <v>0</v>
      </c>
      <c r="CW530" s="243"/>
      <c r="CX530" s="244">
        <f>+IF(DM530=0,0,IF(5*DM530/DM507&lt;2,2,5*DM530/DM507))</f>
        <v>0</v>
      </c>
      <c r="CY530" s="202">
        <f t="shared" si="86"/>
        <v>0</v>
      </c>
      <c r="CZ530" s="245">
        <f>+CW507*CW530+CX507*CX530+CY507*CY530</f>
        <v>0</v>
      </c>
      <c r="DA530" s="204"/>
      <c r="DB530" s="243"/>
      <c r="DC530" s="244">
        <f>+IF(DN530=0,0,IF(5*DN530/DN507&lt;2,2,5*DN530/DN507))</f>
        <v>0</v>
      </c>
      <c r="DD530" s="202">
        <f t="shared" si="87"/>
        <v>0</v>
      </c>
      <c r="DE530" s="246">
        <f>+DB507*DB530+DC507*DC530+DD507*DD530</f>
        <v>0</v>
      </c>
      <c r="DF530" s="190"/>
      <c r="DG530" s="243"/>
      <c r="DH530" s="202">
        <f t="shared" si="85"/>
        <v>0</v>
      </c>
      <c r="DI530" s="202">
        <f t="shared" si="88"/>
        <v>0</v>
      </c>
      <c r="DJ530" s="246">
        <f>+DG507*DG530+DH507*DH530+DI507*DI530</f>
        <v>0</v>
      </c>
      <c r="DK530" s="209"/>
      <c r="DL530" s="247"/>
      <c r="DM530" s="248"/>
      <c r="DN530" s="248"/>
      <c r="DO530" s="249"/>
      <c r="DR530" s="250">
        <f t="shared" si="89"/>
        <v>0</v>
      </c>
      <c r="DS530" s="397"/>
      <c r="DT530" s="397"/>
      <c r="DU530" s="398"/>
      <c r="DV530" s="391"/>
      <c r="DW530" s="253">
        <f t="shared" si="90"/>
        <v>0</v>
      </c>
      <c r="DX530" s="399"/>
      <c r="DY530" s="399"/>
      <c r="DZ530" s="400"/>
      <c r="EA530" s="391"/>
      <c r="EB530" s="401">
        <f t="shared" si="91"/>
        <v>0</v>
      </c>
      <c r="EC530" s="402"/>
      <c r="ED530" s="402"/>
      <c r="EE530" s="403"/>
    </row>
    <row r="531" spans="1:135" x14ac:dyDescent="0.3">
      <c r="A531" s="20">
        <f t="shared" si="92"/>
        <v>71023</v>
      </c>
      <c r="B531" s="21"/>
      <c r="C531" s="21"/>
      <c r="D531" s="21"/>
      <c r="E531" s="458"/>
      <c r="F531" s="223"/>
      <c r="G531" s="183"/>
      <c r="H531" s="183"/>
      <c r="I531" s="183"/>
      <c r="J531" s="183"/>
      <c r="K531" s="183"/>
      <c r="L531" s="183"/>
      <c r="M531" s="183"/>
      <c r="N531" s="183"/>
      <c r="O531" s="224"/>
      <c r="P531" s="167">
        <f>+IF(DL531=0,0,IF(5*DL531/DL528&lt;2,2,5*DL531/DL507))</f>
        <v>0</v>
      </c>
      <c r="Q531" s="223"/>
      <c r="R531" s="225"/>
      <c r="S531" s="225"/>
      <c r="T531" s="168"/>
      <c r="U531" s="168"/>
      <c r="V531" s="168"/>
      <c r="W531" s="166"/>
      <c r="X531" s="183">
        <f>IF(CL507=0,0,5-CL531*0.3)</f>
        <v>0</v>
      </c>
      <c r="Y531" s="169">
        <f>+IF(CP507="M",CU531,0)</f>
        <v>0</v>
      </c>
      <c r="Z531" s="170"/>
      <c r="AB531" s="223"/>
      <c r="AC531" s="183"/>
      <c r="AD531" s="183"/>
      <c r="AE531" s="183"/>
      <c r="AF531" s="183"/>
      <c r="AG531" s="183"/>
      <c r="AH531" s="183"/>
      <c r="AI531" s="183"/>
      <c r="AJ531" s="183"/>
      <c r="AK531" s="226"/>
      <c r="AL531" s="227"/>
      <c r="AM531" s="223">
        <f>+SUM(AX531:BC531)/BC506</f>
        <v>0</v>
      </c>
      <c r="AN531" s="225"/>
      <c r="AO531" s="225"/>
      <c r="AP531" s="168"/>
      <c r="AQ531" s="168"/>
      <c r="AR531" s="168"/>
      <c r="AS531" s="166"/>
      <c r="AT531" s="183">
        <f>IF(CM507=0,0,5-CM531*0.3)</f>
        <v>0</v>
      </c>
      <c r="AU531" s="169">
        <f>+IF(CQ507="G",CU531,0)</f>
        <v>0</v>
      </c>
      <c r="AV531" s="173"/>
      <c r="AX531" s="228"/>
      <c r="AY531" s="229"/>
      <c r="AZ531" s="229"/>
      <c r="BA531" s="229"/>
      <c r="BB531" s="229"/>
      <c r="BC531" s="230"/>
      <c r="BE531" s="231"/>
      <c r="BF531" s="183"/>
      <c r="BG531" s="183"/>
      <c r="BH531" s="183"/>
      <c r="BI531" s="183"/>
      <c r="BJ531" s="183"/>
      <c r="BK531" s="183"/>
      <c r="BL531" s="183"/>
      <c r="BM531" s="183"/>
      <c r="BN531" s="226"/>
      <c r="BO531" s="227"/>
      <c r="BP531" s="223"/>
      <c r="BQ531" s="225"/>
      <c r="BR531" s="225"/>
      <c r="BS531" s="168"/>
      <c r="BT531" s="168"/>
      <c r="BU531" s="168"/>
      <c r="BV531" s="166"/>
      <c r="BW531" s="183">
        <f>IF(CV507=0,0,5-CV531*0.3)</f>
        <v>0</v>
      </c>
      <c r="BX531" s="169">
        <f>+IF(AY507="G",BC531,0)</f>
        <v>0</v>
      </c>
      <c r="BY531" s="184"/>
      <c r="CA531" s="185">
        <f>+SUM(F531:O531)*F507/P506+P531*P507+Q507*SUM(Q531:W531)/W506+X507*X531+Y507*Y531+Z507*Z531</f>
        <v>0</v>
      </c>
      <c r="CB531" s="232">
        <f t="shared" si="82"/>
        <v>0</v>
      </c>
      <c r="CC531" s="187"/>
      <c r="CD531" s="188">
        <f>+SUM(AB531:AL531)*AB507/AL$2+SUM(AM531:AS531)*AM507/AS$2+AT531*AT507+AU531*AU507+AV531*AV507</f>
        <v>0</v>
      </c>
      <c r="CE531" s="233">
        <f t="shared" si="83"/>
        <v>0</v>
      </c>
      <c r="CF531" s="190"/>
      <c r="CG531" s="191">
        <f>+SUM(BE531:BO531)*BE507/BO$2+SUM(BP531:BV531)*BP507/BV$2+BW531*BW507+BX531*BX507+BY531*BY507</f>
        <v>0</v>
      </c>
      <c r="CH531" s="234">
        <f t="shared" si="84"/>
        <v>0</v>
      </c>
      <c r="CI531" s="190"/>
      <c r="CJ531" s="433">
        <f>+CA531*CA508+CD531*CD508+CG531*CG508</f>
        <v>0</v>
      </c>
      <c r="CL531" s="236"/>
      <c r="CM531" s="237"/>
      <c r="CN531" s="238"/>
      <c r="CP531" s="434"/>
      <c r="CQ531" s="435"/>
      <c r="CR531" s="435"/>
      <c r="CS531" s="435"/>
      <c r="CT531" s="436"/>
      <c r="CU531" s="242">
        <f t="shared" si="93"/>
        <v>0</v>
      </c>
      <c r="CW531" s="243"/>
      <c r="CX531" s="244">
        <f>+IF(DM531=0,0,IF(5*DM531/DM507&lt;2,2,5*DM531/DM507))</f>
        <v>0</v>
      </c>
      <c r="CY531" s="202">
        <f t="shared" si="86"/>
        <v>0</v>
      </c>
      <c r="CZ531" s="245">
        <f>+CW507*CW531+CX507*CX531+CY507*CY531</f>
        <v>0</v>
      </c>
      <c r="DA531" s="204"/>
      <c r="DB531" s="243"/>
      <c r="DC531" s="244">
        <f>+IF(DN531=0,0,IF(5*DN531/DN507&lt;2,2,5*DN531/DN507))</f>
        <v>0</v>
      </c>
      <c r="DD531" s="202">
        <f t="shared" si="87"/>
        <v>0</v>
      </c>
      <c r="DE531" s="246">
        <f>+DB507*DB531+DC507*DC531+DD507*DD531</f>
        <v>0</v>
      </c>
      <c r="DF531" s="190"/>
      <c r="DG531" s="243"/>
      <c r="DH531" s="202">
        <f t="shared" si="85"/>
        <v>0</v>
      </c>
      <c r="DI531" s="202">
        <f t="shared" si="88"/>
        <v>0</v>
      </c>
      <c r="DJ531" s="246">
        <f>+DG507*DG531+DH507*DH531+DI507*DI531</f>
        <v>0</v>
      </c>
      <c r="DK531" s="209"/>
      <c r="DL531" s="247"/>
      <c r="DM531" s="248"/>
      <c r="DN531" s="248"/>
      <c r="DO531" s="249"/>
      <c r="DR531" s="250">
        <f t="shared" si="89"/>
        <v>0</v>
      </c>
      <c r="DS531" s="397"/>
      <c r="DT531" s="397"/>
      <c r="DU531" s="398"/>
      <c r="DV531" s="391"/>
      <c r="DW531" s="253">
        <f t="shared" si="90"/>
        <v>0</v>
      </c>
      <c r="DX531" s="399"/>
      <c r="DY531" s="399"/>
      <c r="DZ531" s="400"/>
      <c r="EA531" s="391"/>
      <c r="EB531" s="401">
        <f t="shared" si="91"/>
        <v>0</v>
      </c>
      <c r="EC531" s="402"/>
      <c r="ED531" s="402"/>
      <c r="EE531" s="403"/>
    </row>
    <row r="532" spans="1:135" x14ac:dyDescent="0.3">
      <c r="A532" s="20">
        <f t="shared" si="92"/>
        <v>71024</v>
      </c>
      <c r="B532" s="21"/>
      <c r="C532" s="21"/>
      <c r="D532" s="21"/>
      <c r="E532" s="458"/>
      <c r="F532" s="223"/>
      <c r="G532" s="183"/>
      <c r="H532" s="183"/>
      <c r="I532" s="183"/>
      <c r="J532" s="183"/>
      <c r="K532" s="183"/>
      <c r="L532" s="183"/>
      <c r="M532" s="183"/>
      <c r="N532" s="183"/>
      <c r="O532" s="224"/>
      <c r="P532" s="167">
        <f>+IF(DL532=0,0,IF(5*DL532/DL529&lt;2,2,5*DL532/DL507))</f>
        <v>0</v>
      </c>
      <c r="Q532" s="223"/>
      <c r="R532" s="225"/>
      <c r="S532" s="225"/>
      <c r="T532" s="168"/>
      <c r="U532" s="168"/>
      <c r="V532" s="168"/>
      <c r="W532" s="166"/>
      <c r="X532" s="183">
        <f>IF(CL507=0,0,5-CL532*0.3)</f>
        <v>0</v>
      </c>
      <c r="Y532" s="169">
        <f>+IF(CP507="M",CU532,0)</f>
        <v>0</v>
      </c>
      <c r="Z532" s="170"/>
      <c r="AB532" s="223"/>
      <c r="AC532" s="183"/>
      <c r="AD532" s="183"/>
      <c r="AE532" s="183"/>
      <c r="AF532" s="183"/>
      <c r="AG532" s="183"/>
      <c r="AH532" s="183"/>
      <c r="AI532" s="183"/>
      <c r="AJ532" s="183"/>
      <c r="AK532" s="226"/>
      <c r="AL532" s="227"/>
      <c r="AM532" s="223">
        <f>+SUM(AX532:BC532)/BC506</f>
        <v>0</v>
      </c>
      <c r="AN532" s="225"/>
      <c r="AO532" s="225"/>
      <c r="AP532" s="168"/>
      <c r="AQ532" s="168"/>
      <c r="AR532" s="168"/>
      <c r="AS532" s="166"/>
      <c r="AT532" s="183">
        <f>IF(CM507=0,0,5-CM532*0.3)</f>
        <v>0</v>
      </c>
      <c r="AU532" s="169">
        <f>+IF(CQ507="G",CU532,0)</f>
        <v>0</v>
      </c>
      <c r="AV532" s="173"/>
      <c r="AX532" s="228"/>
      <c r="AY532" s="229"/>
      <c r="AZ532" s="229"/>
      <c r="BA532" s="229"/>
      <c r="BB532" s="229"/>
      <c r="BC532" s="230"/>
      <c r="BE532" s="231"/>
      <c r="BF532" s="183"/>
      <c r="BG532" s="183"/>
      <c r="BH532" s="183"/>
      <c r="BI532" s="183"/>
      <c r="BJ532" s="183"/>
      <c r="BK532" s="183"/>
      <c r="BL532" s="183"/>
      <c r="BM532" s="183"/>
      <c r="BN532" s="226"/>
      <c r="BO532" s="227"/>
      <c r="BP532" s="223"/>
      <c r="BQ532" s="225"/>
      <c r="BR532" s="225"/>
      <c r="BS532" s="168"/>
      <c r="BT532" s="168"/>
      <c r="BU532" s="168"/>
      <c r="BV532" s="166"/>
      <c r="BW532" s="183">
        <f>IF(CV507=0,0,5-CV532*0.3)</f>
        <v>0</v>
      </c>
      <c r="BX532" s="169">
        <f>+IF(AY507="G",BC532,0)</f>
        <v>0</v>
      </c>
      <c r="BY532" s="184"/>
      <c r="CA532" s="185">
        <f>+SUM(F532:O532)*F507/P506+P532*P507+Q507*SUM(Q532:W532)/W506+X507*X532+Y507*Y532+Z507*Z532</f>
        <v>0</v>
      </c>
      <c r="CB532" s="232">
        <f t="shared" si="82"/>
        <v>0</v>
      </c>
      <c r="CC532" s="187"/>
      <c r="CD532" s="188">
        <f>+SUM(AB532:AL532)*AB507/AL$2+SUM(AM532:AS532)*AM507/AS$2+AT532*AT507+AU532*AU507+AV532*AV507</f>
        <v>0</v>
      </c>
      <c r="CE532" s="233">
        <f t="shared" si="83"/>
        <v>0</v>
      </c>
      <c r="CF532" s="190"/>
      <c r="CG532" s="191">
        <f>+SUM(BE532:BO532)*BE507/BO$2+SUM(BP532:BV532)*BP507/BV$2+BW532*BW507+BX532*BX507+BY532*BY507</f>
        <v>0</v>
      </c>
      <c r="CH532" s="234">
        <f t="shared" si="84"/>
        <v>0</v>
      </c>
      <c r="CI532" s="190"/>
      <c r="CJ532" s="433">
        <f>+CA532*CA508+CD532*CD508+CG532*CG508</f>
        <v>0</v>
      </c>
      <c r="CL532" s="236"/>
      <c r="CM532" s="237"/>
      <c r="CN532" s="238"/>
      <c r="CP532" s="239"/>
      <c r="CQ532" s="240"/>
      <c r="CR532" s="240"/>
      <c r="CS532" s="240"/>
      <c r="CT532" s="241"/>
      <c r="CU532" s="242">
        <f t="shared" si="93"/>
        <v>0</v>
      </c>
      <c r="CW532" s="243"/>
      <c r="CX532" s="244">
        <f>+IF(DM532=0,0,IF(5*DM532/DM507&lt;2,2,5*DM532/DM507))</f>
        <v>0</v>
      </c>
      <c r="CY532" s="202">
        <f t="shared" si="86"/>
        <v>0</v>
      </c>
      <c r="CZ532" s="245">
        <f>+CW507*CW532+CX507*CX532+CY507*CY532</f>
        <v>0</v>
      </c>
      <c r="DA532" s="204"/>
      <c r="DB532" s="243"/>
      <c r="DC532" s="244">
        <f>+IF(DN532=0,0,IF(5*DN532/DN507&lt;2,2,5*DN532/DN507))</f>
        <v>0</v>
      </c>
      <c r="DD532" s="202">
        <f t="shared" si="87"/>
        <v>0</v>
      </c>
      <c r="DE532" s="246">
        <f>+DB507*DB532+DC507*DC532+DD507*DD532</f>
        <v>0</v>
      </c>
      <c r="DF532" s="190"/>
      <c r="DG532" s="243"/>
      <c r="DH532" s="202">
        <f t="shared" si="85"/>
        <v>0</v>
      </c>
      <c r="DI532" s="202">
        <f t="shared" si="88"/>
        <v>0</v>
      </c>
      <c r="DJ532" s="246">
        <f>+DG507*DG532+DH507*DH532+DI507*DI532</f>
        <v>0</v>
      </c>
      <c r="DK532" s="209"/>
      <c r="DL532" s="247"/>
      <c r="DM532" s="248"/>
      <c r="DN532" s="248"/>
      <c r="DO532" s="249"/>
      <c r="DR532" s="250">
        <f t="shared" si="89"/>
        <v>0</v>
      </c>
      <c r="DS532" s="397"/>
      <c r="DT532" s="397"/>
      <c r="DU532" s="398"/>
      <c r="DV532" s="391"/>
      <c r="DW532" s="253">
        <f t="shared" si="90"/>
        <v>0</v>
      </c>
      <c r="DX532" s="399"/>
      <c r="DY532" s="399"/>
      <c r="DZ532" s="400"/>
      <c r="EA532" s="391"/>
      <c r="EB532" s="401">
        <f t="shared" si="91"/>
        <v>0</v>
      </c>
      <c r="EC532" s="402"/>
      <c r="ED532" s="402"/>
      <c r="EE532" s="403"/>
    </row>
    <row r="533" spans="1:135" x14ac:dyDescent="0.3">
      <c r="A533" s="20">
        <f t="shared" si="92"/>
        <v>71025</v>
      </c>
      <c r="B533" s="21"/>
      <c r="C533" s="21"/>
      <c r="D533" s="21"/>
      <c r="E533" s="458"/>
      <c r="F533" s="223"/>
      <c r="G533" s="183"/>
      <c r="H533" s="183"/>
      <c r="I533" s="183"/>
      <c r="J533" s="183"/>
      <c r="K533" s="183"/>
      <c r="L533" s="183"/>
      <c r="M533" s="183"/>
      <c r="N533" s="183"/>
      <c r="O533" s="224"/>
      <c r="P533" s="167">
        <f>+IF(DL533=0,0,IF(5*DL533/DL530&lt;2,2,5*DL533/DL507))</f>
        <v>0</v>
      </c>
      <c r="Q533" s="223"/>
      <c r="R533" s="225"/>
      <c r="S533" s="225"/>
      <c r="T533" s="168"/>
      <c r="U533" s="168"/>
      <c r="V533" s="168"/>
      <c r="W533" s="166"/>
      <c r="X533" s="183">
        <f>IF(CL507=0,0,5-CL533*0.3)</f>
        <v>0</v>
      </c>
      <c r="Y533" s="169">
        <f>+IF(CP507="M",CU533,0)</f>
        <v>0</v>
      </c>
      <c r="Z533" s="170"/>
      <c r="AB533" s="223"/>
      <c r="AC533" s="183"/>
      <c r="AD533" s="183"/>
      <c r="AE533" s="183"/>
      <c r="AF533" s="183"/>
      <c r="AG533" s="183"/>
      <c r="AH533" s="183"/>
      <c r="AI533" s="183"/>
      <c r="AJ533" s="183"/>
      <c r="AK533" s="226"/>
      <c r="AL533" s="227"/>
      <c r="AM533" s="223">
        <f>+SUM(AX533:BC533)/BC506</f>
        <v>0</v>
      </c>
      <c r="AN533" s="225"/>
      <c r="AO533" s="225"/>
      <c r="AP533" s="168"/>
      <c r="AQ533" s="168"/>
      <c r="AR533" s="168"/>
      <c r="AS533" s="166"/>
      <c r="AT533" s="183">
        <f>IF(CM507=0,0,5-CM533*0.3)</f>
        <v>0</v>
      </c>
      <c r="AU533" s="169">
        <f>+IF(CQ507="G",CU533,0)</f>
        <v>0</v>
      </c>
      <c r="AV533" s="173"/>
      <c r="AX533" s="228"/>
      <c r="AY533" s="229"/>
      <c r="AZ533" s="229"/>
      <c r="BA533" s="229"/>
      <c r="BB533" s="229"/>
      <c r="BC533" s="230"/>
      <c r="BE533" s="231"/>
      <c r="BF533" s="183"/>
      <c r="BG533" s="183"/>
      <c r="BH533" s="183"/>
      <c r="BI533" s="183"/>
      <c r="BJ533" s="183"/>
      <c r="BK533" s="183"/>
      <c r="BL533" s="183"/>
      <c r="BM533" s="183"/>
      <c r="BN533" s="226"/>
      <c r="BO533" s="227"/>
      <c r="BP533" s="223"/>
      <c r="BQ533" s="225"/>
      <c r="BR533" s="225"/>
      <c r="BS533" s="168"/>
      <c r="BT533" s="168"/>
      <c r="BU533" s="168"/>
      <c r="BV533" s="166"/>
      <c r="BW533" s="183">
        <f>IF(CV507=0,0,5-CV533*0.3)</f>
        <v>0</v>
      </c>
      <c r="BX533" s="169">
        <f>+IF(AY507="G",BC533,0)</f>
        <v>0</v>
      </c>
      <c r="BY533" s="184"/>
      <c r="CA533" s="185">
        <f>+SUM(F533:O533)*F507/P506+P533*P507+Q507*SUM(Q533:W533)/W506+X507*X533+Y507*Y533+Z507*Z533</f>
        <v>0</v>
      </c>
      <c r="CB533" s="232">
        <f t="shared" si="82"/>
        <v>0</v>
      </c>
      <c r="CC533" s="187"/>
      <c r="CD533" s="188">
        <f>+SUM(AB533:AL533)*AB507/AL$2+SUM(AM533:AS533)*AM507/AS$2+AT533*AT507+AU533*AU507+AV533*AV507</f>
        <v>0</v>
      </c>
      <c r="CE533" s="233">
        <f t="shared" si="83"/>
        <v>0</v>
      </c>
      <c r="CF533" s="190"/>
      <c r="CG533" s="191">
        <f>+SUM(BE533:BO533)*BE507/BO$2+SUM(BP533:BV533)*BP507/BV$2+BW533*BW507+BX533*BX507+BY533*BY507</f>
        <v>0</v>
      </c>
      <c r="CH533" s="234">
        <f t="shared" si="84"/>
        <v>0</v>
      </c>
      <c r="CI533" s="190"/>
      <c r="CJ533" s="433">
        <f>+CA533*CA508+CD533*CD508+CG533*CG508</f>
        <v>0</v>
      </c>
      <c r="CL533" s="236"/>
      <c r="CM533" s="237"/>
      <c r="CN533" s="238"/>
      <c r="CP533" s="434"/>
      <c r="CQ533" s="435"/>
      <c r="CR533" s="435"/>
      <c r="CS533" s="435"/>
      <c r="CT533" s="436"/>
      <c r="CU533" s="242">
        <f t="shared" si="93"/>
        <v>0</v>
      </c>
      <c r="CW533" s="243"/>
      <c r="CX533" s="244">
        <f>+IF(DM533=0,0,IF(5*DM533/DM507&lt;2,2,5*DM533/DM507))</f>
        <v>0</v>
      </c>
      <c r="CY533" s="202">
        <f t="shared" si="86"/>
        <v>0</v>
      </c>
      <c r="CZ533" s="245">
        <f>+CW507*CW533+CX507*CX533+CY507*CY533</f>
        <v>0</v>
      </c>
      <c r="DA533" s="204"/>
      <c r="DB533" s="243"/>
      <c r="DC533" s="244">
        <f>+IF(DN533=0,0,IF(5*DN533/DN507&lt;2,2,5*DN533/DN507))</f>
        <v>0</v>
      </c>
      <c r="DD533" s="202">
        <f t="shared" si="87"/>
        <v>0</v>
      </c>
      <c r="DE533" s="246">
        <f>+DB507*DB533+DC507*DC533+DD507*DD533</f>
        <v>0</v>
      </c>
      <c r="DF533" s="190"/>
      <c r="DG533" s="243"/>
      <c r="DH533" s="202">
        <f t="shared" si="85"/>
        <v>0</v>
      </c>
      <c r="DI533" s="202">
        <f t="shared" si="88"/>
        <v>0</v>
      </c>
      <c r="DJ533" s="246">
        <f>+DG507*DG533+DH507*DH533+DI507*DI533</f>
        <v>0</v>
      </c>
      <c r="DK533" s="209"/>
      <c r="DL533" s="247"/>
      <c r="DM533" s="248"/>
      <c r="DN533" s="248"/>
      <c r="DO533" s="249"/>
      <c r="DR533" s="250">
        <f t="shared" si="89"/>
        <v>0</v>
      </c>
      <c r="DS533" s="397"/>
      <c r="DT533" s="397"/>
      <c r="DU533" s="398"/>
      <c r="DV533" s="391"/>
      <c r="DW533" s="253">
        <f t="shared" si="90"/>
        <v>0</v>
      </c>
      <c r="DX533" s="399"/>
      <c r="DY533" s="399"/>
      <c r="DZ533" s="400"/>
      <c r="EA533" s="391"/>
      <c r="EB533" s="401">
        <f t="shared" si="91"/>
        <v>0</v>
      </c>
      <c r="EC533" s="402"/>
      <c r="ED533" s="402"/>
      <c r="EE533" s="403"/>
    </row>
    <row r="534" spans="1:135" x14ac:dyDescent="0.3">
      <c r="A534" s="20">
        <f t="shared" si="92"/>
        <v>71026</v>
      </c>
      <c r="B534" s="21"/>
      <c r="C534" s="21"/>
      <c r="D534" s="21"/>
      <c r="E534" s="458"/>
      <c r="F534" s="223"/>
      <c r="G534" s="183"/>
      <c r="H534" s="183"/>
      <c r="I534" s="183"/>
      <c r="J534" s="183"/>
      <c r="K534" s="183"/>
      <c r="L534" s="183"/>
      <c r="M534" s="183"/>
      <c r="N534" s="183"/>
      <c r="O534" s="224"/>
      <c r="P534" s="167">
        <f>+IF(DL534=0,0,IF(5*DL534/DL531&lt;2,2,5*DL534/DL507))</f>
        <v>0</v>
      </c>
      <c r="Q534" s="223"/>
      <c r="R534" s="225"/>
      <c r="S534" s="225"/>
      <c r="T534" s="168"/>
      <c r="U534" s="168"/>
      <c r="V534" s="168"/>
      <c r="W534" s="166"/>
      <c r="X534" s="183">
        <f>IF(CL507=0,0,5-CL534*0.3)</f>
        <v>0</v>
      </c>
      <c r="Y534" s="169">
        <f>+IF(CP507="M",CU534,0)</f>
        <v>0</v>
      </c>
      <c r="Z534" s="170"/>
      <c r="AB534" s="223"/>
      <c r="AC534" s="183"/>
      <c r="AD534" s="183"/>
      <c r="AE534" s="183"/>
      <c r="AF534" s="183"/>
      <c r="AG534" s="183"/>
      <c r="AH534" s="183"/>
      <c r="AI534" s="183"/>
      <c r="AJ534" s="183"/>
      <c r="AK534" s="226"/>
      <c r="AL534" s="227"/>
      <c r="AM534" s="223">
        <f>+SUM(AX534:BC534)/BC506</f>
        <v>0</v>
      </c>
      <c r="AN534" s="225"/>
      <c r="AO534" s="225"/>
      <c r="AP534" s="168"/>
      <c r="AQ534" s="168"/>
      <c r="AR534" s="168"/>
      <c r="AS534" s="166"/>
      <c r="AT534" s="183">
        <f>IF(CM507=0,0,5-CM534*0.3)</f>
        <v>0</v>
      </c>
      <c r="AU534" s="169">
        <f>+IF(CQ507="G",CU534,0)</f>
        <v>0</v>
      </c>
      <c r="AV534" s="173"/>
      <c r="AX534" s="228"/>
      <c r="AY534" s="229"/>
      <c r="AZ534" s="229"/>
      <c r="BA534" s="229"/>
      <c r="BB534" s="229"/>
      <c r="BC534" s="230"/>
      <c r="BE534" s="231"/>
      <c r="BF534" s="183"/>
      <c r="BG534" s="183"/>
      <c r="BH534" s="183"/>
      <c r="BI534" s="183"/>
      <c r="BJ534" s="183"/>
      <c r="BK534" s="183"/>
      <c r="BL534" s="183"/>
      <c r="BM534" s="183"/>
      <c r="BN534" s="226"/>
      <c r="BO534" s="227"/>
      <c r="BP534" s="223"/>
      <c r="BQ534" s="225"/>
      <c r="BR534" s="225"/>
      <c r="BS534" s="168"/>
      <c r="BT534" s="168"/>
      <c r="BU534" s="168"/>
      <c r="BV534" s="166"/>
      <c r="BW534" s="183">
        <f>IF(CV507=0,0,5-CV534*0.3)</f>
        <v>0</v>
      </c>
      <c r="BX534" s="169">
        <f>+IF(AY507="G",BC534,0)</f>
        <v>0</v>
      </c>
      <c r="BY534" s="184"/>
      <c r="CA534" s="185">
        <f>+SUM(F534:O534)*F507/P506+P534*P507+Q507*SUM(Q534:W534)/W506+X507*X534+Y507*Y534+Z507*Z534</f>
        <v>0</v>
      </c>
      <c r="CB534" s="232">
        <f t="shared" si="82"/>
        <v>0</v>
      </c>
      <c r="CC534" s="187"/>
      <c r="CD534" s="188">
        <f>+SUM(AB534:AL534)*AB507/AL$2+SUM(AM534:AS534)*AM507/AS$2+AT534*AT507+AU534*AU507+AV534*AV507</f>
        <v>0</v>
      </c>
      <c r="CE534" s="233">
        <f t="shared" si="83"/>
        <v>0</v>
      </c>
      <c r="CF534" s="190"/>
      <c r="CG534" s="191">
        <f>+SUM(BE534:BO534)*BE507/BO$2+SUM(BP534:BV534)*BP507/BV$2+BW534*BW507+BX534*BX507+BY534*BY507</f>
        <v>0</v>
      </c>
      <c r="CH534" s="234">
        <f t="shared" si="84"/>
        <v>0</v>
      </c>
      <c r="CI534" s="190"/>
      <c r="CJ534" s="433">
        <f>+CA534*CA508+CD534*CD508+CG534*CG508</f>
        <v>0</v>
      </c>
      <c r="CL534" s="236"/>
      <c r="CM534" s="237"/>
      <c r="CN534" s="238"/>
      <c r="CP534" s="239"/>
      <c r="CQ534" s="240"/>
      <c r="CR534" s="240"/>
      <c r="CS534" s="240"/>
      <c r="CT534" s="241"/>
      <c r="CU534" s="242">
        <f t="shared" si="93"/>
        <v>0</v>
      </c>
      <c r="CW534" s="243"/>
      <c r="CX534" s="244">
        <f>+IF(DM534=0,0,IF(5*DM534/DM507&lt;2,2,5*DM534/DM507))</f>
        <v>0</v>
      </c>
      <c r="CY534" s="202">
        <f t="shared" si="86"/>
        <v>0</v>
      </c>
      <c r="CZ534" s="245">
        <f>+CW507*CW534+CX507*CX534+CY507*CY534</f>
        <v>0</v>
      </c>
      <c r="DA534" s="204"/>
      <c r="DB534" s="243"/>
      <c r="DC534" s="244">
        <f>+IF(DN534=0,0,IF(5*DN534/DN507&lt;2,2,5*DN534/DN507))</f>
        <v>0</v>
      </c>
      <c r="DD534" s="202">
        <f t="shared" si="87"/>
        <v>0</v>
      </c>
      <c r="DE534" s="246">
        <f>+DB507*DB534+DC507*DC534+DD507*DD534</f>
        <v>0</v>
      </c>
      <c r="DF534" s="190"/>
      <c r="DG534" s="243"/>
      <c r="DH534" s="202">
        <f t="shared" si="85"/>
        <v>0</v>
      </c>
      <c r="DI534" s="202">
        <f t="shared" si="88"/>
        <v>0</v>
      </c>
      <c r="DJ534" s="246">
        <f>+DG507*DG534+DH507*DH534+DI507*DI534</f>
        <v>0</v>
      </c>
      <c r="DK534" s="209"/>
      <c r="DL534" s="247"/>
      <c r="DM534" s="248"/>
      <c r="DN534" s="248"/>
      <c r="DO534" s="249"/>
      <c r="DR534" s="250">
        <f t="shared" si="89"/>
        <v>0</v>
      </c>
      <c r="DS534" s="397"/>
      <c r="DT534" s="397"/>
      <c r="DU534" s="398"/>
      <c r="DV534" s="391"/>
      <c r="DW534" s="253">
        <f t="shared" si="90"/>
        <v>0</v>
      </c>
      <c r="DX534" s="399"/>
      <c r="DY534" s="399"/>
      <c r="DZ534" s="400"/>
      <c r="EA534" s="391"/>
      <c r="EB534" s="401">
        <f t="shared" si="91"/>
        <v>0</v>
      </c>
      <c r="EC534" s="402"/>
      <c r="ED534" s="402"/>
      <c r="EE534" s="403"/>
    </row>
    <row r="535" spans="1:135" x14ac:dyDescent="0.3">
      <c r="A535" s="20">
        <f t="shared" si="92"/>
        <v>71027</v>
      </c>
      <c r="B535" s="21"/>
      <c r="C535" s="21"/>
      <c r="D535" s="21"/>
      <c r="E535" s="458"/>
      <c r="F535" s="223"/>
      <c r="G535" s="183"/>
      <c r="H535" s="183"/>
      <c r="I535" s="183"/>
      <c r="J535" s="183"/>
      <c r="K535" s="183"/>
      <c r="L535" s="183"/>
      <c r="M535" s="183"/>
      <c r="N535" s="183"/>
      <c r="O535" s="224"/>
      <c r="P535" s="167">
        <f>+IF(DL535=0,0,IF(5*DL535/DL532&lt;2,2,5*DL535/DL507))</f>
        <v>0</v>
      </c>
      <c r="Q535" s="223"/>
      <c r="R535" s="225"/>
      <c r="S535" s="225"/>
      <c r="T535" s="168"/>
      <c r="U535" s="168"/>
      <c r="V535" s="168"/>
      <c r="W535" s="166"/>
      <c r="X535" s="183">
        <f>IF(CL507=0,0,5-CL535*0.3)</f>
        <v>0</v>
      </c>
      <c r="Y535" s="169">
        <f>+IF(CP507="M",CU535,0)</f>
        <v>0</v>
      </c>
      <c r="Z535" s="170"/>
      <c r="AB535" s="223"/>
      <c r="AC535" s="183"/>
      <c r="AD535" s="183"/>
      <c r="AE535" s="183"/>
      <c r="AF535" s="183"/>
      <c r="AG535" s="183"/>
      <c r="AH535" s="183"/>
      <c r="AI535" s="183"/>
      <c r="AJ535" s="183"/>
      <c r="AK535" s="226"/>
      <c r="AL535" s="227"/>
      <c r="AM535" s="223">
        <f>+SUM(AX535:BC535)/BC506</f>
        <v>0</v>
      </c>
      <c r="AN535" s="225"/>
      <c r="AO535" s="225"/>
      <c r="AP535" s="168"/>
      <c r="AQ535" s="168"/>
      <c r="AR535" s="168"/>
      <c r="AS535" s="166"/>
      <c r="AT535" s="183">
        <f>IF(CM507=0,0,5-CM535*0.3)</f>
        <v>0</v>
      </c>
      <c r="AU535" s="169">
        <f>+IF(CQ507="G",CU535,0)</f>
        <v>0</v>
      </c>
      <c r="AV535" s="173"/>
      <c r="AX535" s="228"/>
      <c r="AY535" s="229"/>
      <c r="AZ535" s="229"/>
      <c r="BA535" s="229"/>
      <c r="BB535" s="229"/>
      <c r="BC535" s="230"/>
      <c r="BE535" s="231"/>
      <c r="BF535" s="183"/>
      <c r="BG535" s="183"/>
      <c r="BH535" s="183"/>
      <c r="BI535" s="183"/>
      <c r="BJ535" s="183"/>
      <c r="BK535" s="183"/>
      <c r="BL535" s="183"/>
      <c r="BM535" s="183"/>
      <c r="BN535" s="226"/>
      <c r="BO535" s="227"/>
      <c r="BP535" s="223"/>
      <c r="BQ535" s="225"/>
      <c r="BR535" s="225"/>
      <c r="BS535" s="168"/>
      <c r="BT535" s="168"/>
      <c r="BU535" s="168"/>
      <c r="BV535" s="166"/>
      <c r="BW535" s="183">
        <f>IF(CV507=0,0,5-CV535*0.3)</f>
        <v>0</v>
      </c>
      <c r="BX535" s="169">
        <f>+IF(AY507="G",BC535,0)</f>
        <v>0</v>
      </c>
      <c r="BY535" s="184"/>
      <c r="CA535" s="185">
        <f>+SUM(F535:O535)*F507/P506+P535*P507+Q507*SUM(Q535:W535)/W506+X507*X535+Y507*Y535+Z507*Z535</f>
        <v>0</v>
      </c>
      <c r="CB535" s="232">
        <f t="shared" si="82"/>
        <v>0</v>
      </c>
      <c r="CC535" s="187"/>
      <c r="CD535" s="188">
        <f>+SUM(AB535:AL535)*AB507/AL$2+SUM(AM535:AS535)*AM507/AS$2+AT535*AT507+AU535*AU507+AV535*AV507</f>
        <v>0</v>
      </c>
      <c r="CE535" s="233">
        <f t="shared" si="83"/>
        <v>0</v>
      </c>
      <c r="CF535" s="190"/>
      <c r="CG535" s="191">
        <f>+SUM(BE535:BO535)*BE507/BO$2+SUM(BP535:BV535)*BP507/BV$2+BW535*BW507+BX535*BX507+BY535*BY507</f>
        <v>0</v>
      </c>
      <c r="CH535" s="234">
        <f t="shared" si="84"/>
        <v>0</v>
      </c>
      <c r="CI535" s="190"/>
      <c r="CJ535" s="433">
        <f>+CA535*CA508+CD535*CD508+CG535*CG508</f>
        <v>0</v>
      </c>
      <c r="CL535" s="236"/>
      <c r="CM535" s="237"/>
      <c r="CN535" s="238"/>
      <c r="CP535" s="239"/>
      <c r="CQ535" s="240"/>
      <c r="CR535" s="240"/>
      <c r="CS535" s="240"/>
      <c r="CT535" s="241"/>
      <c r="CU535" s="242">
        <f t="shared" si="93"/>
        <v>0</v>
      </c>
      <c r="CW535" s="243"/>
      <c r="CX535" s="244">
        <f>+IF(DM535=0,0,IF(5*DM535/DM507&lt;2,2,5*DM535/DM507))</f>
        <v>0</v>
      </c>
      <c r="CY535" s="202">
        <f t="shared" si="86"/>
        <v>0</v>
      </c>
      <c r="CZ535" s="245">
        <f>+CW507*CW535+CX507*CX535+CY507*CY535</f>
        <v>0</v>
      </c>
      <c r="DA535" s="204"/>
      <c r="DB535" s="243"/>
      <c r="DC535" s="244">
        <f>+IF(DN535=0,0,IF(5*DN535/DN507&lt;2,2,5*DN535/DN507))</f>
        <v>0</v>
      </c>
      <c r="DD535" s="202">
        <f t="shared" si="87"/>
        <v>0</v>
      </c>
      <c r="DE535" s="246">
        <f>+DB507*DB535+DC507*DC535+DD507*DD535</f>
        <v>0</v>
      </c>
      <c r="DF535" s="190"/>
      <c r="DG535" s="243"/>
      <c r="DH535" s="202">
        <f t="shared" si="85"/>
        <v>0</v>
      </c>
      <c r="DI535" s="202">
        <f t="shared" si="88"/>
        <v>0</v>
      </c>
      <c r="DJ535" s="246">
        <f>+DG507*DG535+DH507*DH535+DI507*DI535</f>
        <v>0</v>
      </c>
      <c r="DK535" s="209"/>
      <c r="DL535" s="247"/>
      <c r="DM535" s="248"/>
      <c r="DN535" s="248"/>
      <c r="DO535" s="249"/>
      <c r="DR535" s="250">
        <f t="shared" si="89"/>
        <v>0</v>
      </c>
      <c r="DS535" s="397"/>
      <c r="DT535" s="397"/>
      <c r="DU535" s="398"/>
      <c r="DV535" s="391"/>
      <c r="DW535" s="253">
        <f t="shared" si="90"/>
        <v>0</v>
      </c>
      <c r="DX535" s="399"/>
      <c r="DY535" s="399"/>
      <c r="DZ535" s="400"/>
      <c r="EA535" s="391"/>
      <c r="EB535" s="401">
        <f t="shared" si="91"/>
        <v>0</v>
      </c>
      <c r="EC535" s="402"/>
      <c r="ED535" s="402"/>
      <c r="EE535" s="403"/>
    </row>
    <row r="536" spans="1:135" x14ac:dyDescent="0.3">
      <c r="A536" s="20">
        <f t="shared" si="92"/>
        <v>71028</v>
      </c>
      <c r="B536" s="21"/>
      <c r="C536" s="21"/>
      <c r="D536" s="21"/>
      <c r="E536" s="458"/>
      <c r="F536" s="223"/>
      <c r="G536" s="183"/>
      <c r="H536" s="183"/>
      <c r="I536" s="183"/>
      <c r="J536" s="183"/>
      <c r="K536" s="183"/>
      <c r="L536" s="183"/>
      <c r="M536" s="183"/>
      <c r="N536" s="183"/>
      <c r="O536" s="224"/>
      <c r="P536" s="167">
        <f>+IF(DL536=0,0,IF(5*DL536/DL533&lt;2,2,5*DL536/DL507))</f>
        <v>0</v>
      </c>
      <c r="Q536" s="223"/>
      <c r="R536" s="225"/>
      <c r="S536" s="225"/>
      <c r="T536" s="168"/>
      <c r="U536" s="168"/>
      <c r="V536" s="168"/>
      <c r="W536" s="166"/>
      <c r="X536" s="183">
        <f>IF(CL507=0,0,5-CL536*0.3)</f>
        <v>0</v>
      </c>
      <c r="Y536" s="169">
        <f>+IF(CP507="M",CU536,0)</f>
        <v>0</v>
      </c>
      <c r="Z536" s="170"/>
      <c r="AB536" s="223"/>
      <c r="AC536" s="183"/>
      <c r="AD536" s="183"/>
      <c r="AE536" s="183"/>
      <c r="AF536" s="183"/>
      <c r="AG536" s="183"/>
      <c r="AH536" s="183"/>
      <c r="AI536" s="183"/>
      <c r="AJ536" s="183"/>
      <c r="AK536" s="226"/>
      <c r="AL536" s="227"/>
      <c r="AM536" s="223">
        <f>+SUM(AX536:BC536)/BC506</f>
        <v>0</v>
      </c>
      <c r="AN536" s="225"/>
      <c r="AO536" s="225"/>
      <c r="AP536" s="168"/>
      <c r="AQ536" s="168"/>
      <c r="AR536" s="168"/>
      <c r="AS536" s="166"/>
      <c r="AT536" s="183">
        <f>IF(CM507=0,0,5-CM536*0.3)</f>
        <v>0</v>
      </c>
      <c r="AU536" s="169">
        <f>+IF(CQ507="G",CU536,0)</f>
        <v>0</v>
      </c>
      <c r="AV536" s="173"/>
      <c r="AX536" s="228"/>
      <c r="AY536" s="229"/>
      <c r="AZ536" s="229"/>
      <c r="BA536" s="229"/>
      <c r="BB536" s="229"/>
      <c r="BC536" s="230"/>
      <c r="BE536" s="231"/>
      <c r="BF536" s="183"/>
      <c r="BG536" s="183"/>
      <c r="BH536" s="183"/>
      <c r="BI536" s="183"/>
      <c r="BJ536" s="183"/>
      <c r="BK536" s="183"/>
      <c r="BL536" s="183"/>
      <c r="BM536" s="183"/>
      <c r="BN536" s="226"/>
      <c r="BO536" s="227"/>
      <c r="BP536" s="223"/>
      <c r="BQ536" s="225"/>
      <c r="BR536" s="225"/>
      <c r="BS536" s="168"/>
      <c r="BT536" s="168"/>
      <c r="BU536" s="168"/>
      <c r="BV536" s="166"/>
      <c r="BW536" s="183">
        <f>IF(CV507=0,0,5-CV536*0.3)</f>
        <v>0</v>
      </c>
      <c r="BX536" s="169">
        <f>+IF(AY507="G",BC536,0)</f>
        <v>0</v>
      </c>
      <c r="BY536" s="184"/>
      <c r="CA536" s="185">
        <f>+SUM(F536:O536)*F507/P506+P536*P507+Q507*SUM(Q536:W536)/W506+X507*X536+Y507*Y536+Z507*Z536</f>
        <v>0</v>
      </c>
      <c r="CB536" s="232">
        <f t="shared" si="82"/>
        <v>0</v>
      </c>
      <c r="CC536" s="187"/>
      <c r="CD536" s="188">
        <f>+SUM(AB536:AL536)*AB507/AL$2+SUM(AM536:AS536)*AM507/AS$2+AT536*AT507+AU536*AU507+AV536*AV507</f>
        <v>0</v>
      </c>
      <c r="CE536" s="233">
        <f t="shared" si="83"/>
        <v>0</v>
      </c>
      <c r="CF536" s="190"/>
      <c r="CG536" s="191">
        <f>+SUM(BE536:BO536)*BE507/BO$2+SUM(BP536:BV536)*BP507/BV$2+BW536*BW507+BX536*BX507+BY536*BY507</f>
        <v>0</v>
      </c>
      <c r="CH536" s="234">
        <f t="shared" si="84"/>
        <v>0</v>
      </c>
      <c r="CI536" s="190"/>
      <c r="CJ536" s="433">
        <f>+CA536*CA508+CD536*CD508+CG536*CG508</f>
        <v>0</v>
      </c>
      <c r="CL536" s="236"/>
      <c r="CM536" s="237"/>
      <c r="CN536" s="238"/>
      <c r="CP536" s="434"/>
      <c r="CQ536" s="435"/>
      <c r="CR536" s="435"/>
      <c r="CS536" s="435"/>
      <c r="CT536" s="436"/>
      <c r="CU536" s="242">
        <f t="shared" si="93"/>
        <v>0</v>
      </c>
      <c r="CW536" s="243"/>
      <c r="CX536" s="244">
        <f>+IF(DM536=0,0,IF(5*DM536/DM507&lt;2,2,5*DM536/DM507))</f>
        <v>0</v>
      </c>
      <c r="CY536" s="202">
        <f t="shared" si="86"/>
        <v>0</v>
      </c>
      <c r="CZ536" s="245">
        <f>+CW507*CW536+CX507*CX536+CY507*CY536</f>
        <v>0</v>
      </c>
      <c r="DA536" s="204"/>
      <c r="DB536" s="243"/>
      <c r="DC536" s="244">
        <f>+IF(DN536=0,0,IF(5*DN536/DN507&lt;2,2,5*DN536/DN507))</f>
        <v>0</v>
      </c>
      <c r="DD536" s="202">
        <f t="shared" si="87"/>
        <v>0</v>
      </c>
      <c r="DE536" s="246">
        <f>+DB507*DB536+DC507*DC536+DD507*DD536</f>
        <v>0</v>
      </c>
      <c r="DF536" s="190"/>
      <c r="DG536" s="243"/>
      <c r="DH536" s="202">
        <f t="shared" si="85"/>
        <v>0</v>
      </c>
      <c r="DI536" s="202">
        <f t="shared" si="88"/>
        <v>0</v>
      </c>
      <c r="DJ536" s="246">
        <f>+DG507*DG536+DH507*DH536+DI507*DI536</f>
        <v>0</v>
      </c>
      <c r="DK536" s="209"/>
      <c r="DL536" s="247"/>
      <c r="DM536" s="248"/>
      <c r="DN536" s="248"/>
      <c r="DO536" s="249"/>
      <c r="DR536" s="250">
        <f t="shared" si="89"/>
        <v>0</v>
      </c>
      <c r="DS536" s="397"/>
      <c r="DT536" s="397"/>
      <c r="DU536" s="398"/>
      <c r="DV536" s="391"/>
      <c r="DW536" s="253">
        <f t="shared" si="90"/>
        <v>0</v>
      </c>
      <c r="DX536" s="399"/>
      <c r="DY536" s="399"/>
      <c r="DZ536" s="400"/>
      <c r="EA536" s="391"/>
      <c r="EB536" s="401">
        <f t="shared" si="91"/>
        <v>0</v>
      </c>
      <c r="EC536" s="402"/>
      <c r="ED536" s="402"/>
      <c r="EE536" s="403"/>
    </row>
    <row r="537" spans="1:135" x14ac:dyDescent="0.3">
      <c r="A537" s="20">
        <f t="shared" si="92"/>
        <v>71029</v>
      </c>
      <c r="B537" s="21"/>
      <c r="C537" s="21"/>
      <c r="D537" s="21"/>
      <c r="E537" s="458"/>
      <c r="F537" s="266"/>
      <c r="G537" s="268"/>
      <c r="H537" s="268"/>
      <c r="I537" s="268"/>
      <c r="J537" s="268"/>
      <c r="K537" s="268"/>
      <c r="L537" s="268"/>
      <c r="M537" s="268"/>
      <c r="N537" s="268"/>
      <c r="O537" s="224"/>
      <c r="P537" s="167">
        <f>+IF(DL537=0,0,IF(5*DL537/DL534&lt;2,2,5*DL537/DL507))</f>
        <v>0</v>
      </c>
      <c r="Q537" s="266"/>
      <c r="R537" s="269"/>
      <c r="S537" s="269"/>
      <c r="T537" s="169"/>
      <c r="U537" s="169"/>
      <c r="V537" s="169"/>
      <c r="W537" s="166"/>
      <c r="X537" s="183">
        <f>IF(CL507=0,0,5-CL537*0.3)</f>
        <v>0</v>
      </c>
      <c r="Y537" s="169">
        <f>+IF(CP507="M",CU537,0)</f>
        <v>0</v>
      </c>
      <c r="Z537" s="170"/>
      <c r="AB537" s="266"/>
      <c r="AC537" s="268"/>
      <c r="AD537" s="268"/>
      <c r="AE537" s="268"/>
      <c r="AF537" s="268"/>
      <c r="AG537" s="268"/>
      <c r="AH537" s="268"/>
      <c r="AI537" s="268"/>
      <c r="AJ537" s="268"/>
      <c r="AK537" s="226"/>
      <c r="AL537" s="227"/>
      <c r="AM537" s="223">
        <f>+SUM(AX537:BC537)/BC506</f>
        <v>0</v>
      </c>
      <c r="AN537" s="269"/>
      <c r="AO537" s="269"/>
      <c r="AP537" s="169"/>
      <c r="AQ537" s="169"/>
      <c r="AR537" s="169"/>
      <c r="AS537" s="166"/>
      <c r="AT537" s="183">
        <f>IF(CM507=0,0,5-CM537*0.3)</f>
        <v>0</v>
      </c>
      <c r="AU537" s="169">
        <f>+IF(CQ507="G",CU537,0)</f>
        <v>0</v>
      </c>
      <c r="AV537" s="173"/>
      <c r="AX537" s="228"/>
      <c r="AY537" s="229"/>
      <c r="AZ537" s="229"/>
      <c r="BA537" s="229"/>
      <c r="BB537" s="229"/>
      <c r="BC537" s="230"/>
      <c r="BE537" s="270"/>
      <c r="BF537" s="268"/>
      <c r="BG537" s="268"/>
      <c r="BH537" s="268"/>
      <c r="BI537" s="268"/>
      <c r="BJ537" s="268"/>
      <c r="BK537" s="268"/>
      <c r="BL537" s="268"/>
      <c r="BM537" s="268"/>
      <c r="BN537" s="226"/>
      <c r="BO537" s="227"/>
      <c r="BP537" s="223"/>
      <c r="BQ537" s="269"/>
      <c r="BR537" s="269"/>
      <c r="BS537" s="169"/>
      <c r="BT537" s="169"/>
      <c r="BU537" s="169"/>
      <c r="BV537" s="166"/>
      <c r="BW537" s="183">
        <f>IF(CV507=0,0,5-CV537*0.3)</f>
        <v>0</v>
      </c>
      <c r="BX537" s="169">
        <f>+IF(AY507="G",BC537,0)</f>
        <v>0</v>
      </c>
      <c r="BY537" s="184"/>
      <c r="CA537" s="185">
        <f>+SUM(F537:O537)*F507/P506+P537*P507+Q507*SUM(Q537:W537)/W506+X507*X537+Y507*Y537+Z507*Z537</f>
        <v>0</v>
      </c>
      <c r="CB537" s="232">
        <f t="shared" si="82"/>
        <v>0</v>
      </c>
      <c r="CC537" s="187"/>
      <c r="CD537" s="188">
        <f>+SUM(AB537:AL537)*AB507/AL$2+SUM(AM537:AS537)*AM507/AS$2+AT537*AT507+AU537*AU507+AV537*AV507</f>
        <v>0</v>
      </c>
      <c r="CE537" s="233">
        <f t="shared" si="83"/>
        <v>0</v>
      </c>
      <c r="CF537" s="190"/>
      <c r="CG537" s="191">
        <f>+SUM(BE537:BO537)*BE507/BO$2+SUM(BP537:BV537)*BP507/BV$2+BW537*BW507+BX537*BX507+BY537*BY507</f>
        <v>0</v>
      </c>
      <c r="CH537" s="234">
        <f t="shared" si="84"/>
        <v>0</v>
      </c>
      <c r="CI537" s="190"/>
      <c r="CJ537" s="433">
        <f>+CA537*CA508+CD537*CD508+CG537*CG508</f>
        <v>0</v>
      </c>
      <c r="CL537" s="236"/>
      <c r="CM537" s="237"/>
      <c r="CN537" s="238"/>
      <c r="CP537" s="434"/>
      <c r="CQ537" s="435"/>
      <c r="CR537" s="435"/>
      <c r="CS537" s="435"/>
      <c r="CT537" s="436"/>
      <c r="CU537" s="242">
        <f t="shared" si="93"/>
        <v>0</v>
      </c>
      <c r="CW537" s="243"/>
      <c r="CX537" s="244">
        <f>+IF(DM537=0,0,IF(5*DM537/DM507&lt;2,2,5*DM537/DM507))</f>
        <v>0</v>
      </c>
      <c r="CY537" s="202">
        <f t="shared" si="86"/>
        <v>0</v>
      </c>
      <c r="CZ537" s="245">
        <f>+CW507*CW537+CX507*CX537+CY507*CY537</f>
        <v>0</v>
      </c>
      <c r="DA537" s="204"/>
      <c r="DB537" s="243"/>
      <c r="DC537" s="244">
        <f>+IF(DN537=0,0,IF(5*DN537/DN507&lt;2,2,5*DN537/DN507))</f>
        <v>0</v>
      </c>
      <c r="DD537" s="202">
        <f t="shared" si="87"/>
        <v>0</v>
      </c>
      <c r="DE537" s="246">
        <f>+DB507*DB537+DC507*DC537+DD507*DD537</f>
        <v>0</v>
      </c>
      <c r="DF537" s="190"/>
      <c r="DG537" s="243"/>
      <c r="DH537" s="202">
        <f t="shared" si="85"/>
        <v>0</v>
      </c>
      <c r="DI537" s="202">
        <f t="shared" si="88"/>
        <v>0</v>
      </c>
      <c r="DJ537" s="246">
        <f>+DG507*DG537+DH507*DH537+DI507*DI537</f>
        <v>0</v>
      </c>
      <c r="DK537" s="209"/>
      <c r="DL537" s="247"/>
      <c r="DM537" s="248"/>
      <c r="DN537" s="248"/>
      <c r="DO537" s="249"/>
      <c r="DR537" s="250">
        <f t="shared" si="89"/>
        <v>0</v>
      </c>
      <c r="DS537" s="397"/>
      <c r="DT537" s="397"/>
      <c r="DU537" s="398"/>
      <c r="DV537" s="391"/>
      <c r="DW537" s="253">
        <f t="shared" si="90"/>
        <v>0</v>
      </c>
      <c r="DX537" s="399"/>
      <c r="DY537" s="399"/>
      <c r="DZ537" s="400"/>
      <c r="EA537" s="391"/>
      <c r="EB537" s="401">
        <f t="shared" si="91"/>
        <v>0</v>
      </c>
      <c r="EC537" s="402"/>
      <c r="ED537" s="402"/>
      <c r="EE537" s="403"/>
    </row>
    <row r="538" spans="1:135" x14ac:dyDescent="0.3">
      <c r="A538" s="20">
        <f t="shared" si="92"/>
        <v>71030</v>
      </c>
      <c r="B538" s="21"/>
      <c r="C538" s="21"/>
      <c r="D538" s="21"/>
      <c r="E538" s="458"/>
      <c r="F538" s="223"/>
      <c r="G538" s="183"/>
      <c r="H538" s="183"/>
      <c r="I538" s="183"/>
      <c r="J538" s="183"/>
      <c r="K538" s="183"/>
      <c r="L538" s="183"/>
      <c r="M538" s="183"/>
      <c r="N538" s="183"/>
      <c r="O538" s="224"/>
      <c r="P538" s="167">
        <f>+IF(DL538=0,0,IF(5*DL538/DL535&lt;2,2,5*DL538/DL507))</f>
        <v>0</v>
      </c>
      <c r="Q538" s="223"/>
      <c r="R538" s="225"/>
      <c r="S538" s="225"/>
      <c r="T538" s="168"/>
      <c r="U538" s="168"/>
      <c r="V538" s="168"/>
      <c r="W538" s="166"/>
      <c r="X538" s="183">
        <f>IF(CL507=0,0,5-CL538*0.3)</f>
        <v>0</v>
      </c>
      <c r="Y538" s="169">
        <f>+IF(CP507="M",CU538,0)</f>
        <v>0</v>
      </c>
      <c r="Z538" s="170"/>
      <c r="AB538" s="223"/>
      <c r="AC538" s="183"/>
      <c r="AD538" s="183"/>
      <c r="AE538" s="183"/>
      <c r="AF538" s="183"/>
      <c r="AG538" s="183"/>
      <c r="AH538" s="183"/>
      <c r="AI538" s="183"/>
      <c r="AJ538" s="183"/>
      <c r="AK538" s="226"/>
      <c r="AL538" s="227"/>
      <c r="AM538" s="223">
        <f>+SUM(AX538:BC538)/BC506</f>
        <v>0</v>
      </c>
      <c r="AN538" s="225"/>
      <c r="AO538" s="225"/>
      <c r="AP538" s="168"/>
      <c r="AQ538" s="168"/>
      <c r="AR538" s="168"/>
      <c r="AS538" s="166"/>
      <c r="AT538" s="183">
        <f>IF(CM507=0,0,5-CM538*0.3)</f>
        <v>0</v>
      </c>
      <c r="AU538" s="169">
        <f>+IF(CQ507="G",CU538,0)</f>
        <v>0</v>
      </c>
      <c r="AV538" s="173"/>
      <c r="AX538" s="228"/>
      <c r="AY538" s="229"/>
      <c r="AZ538" s="229"/>
      <c r="BA538" s="229"/>
      <c r="BB538" s="229"/>
      <c r="BC538" s="230"/>
      <c r="BE538" s="231"/>
      <c r="BF538" s="183"/>
      <c r="BG538" s="183"/>
      <c r="BH538" s="183"/>
      <c r="BI538" s="183"/>
      <c r="BJ538" s="183"/>
      <c r="BK538" s="183"/>
      <c r="BL538" s="183"/>
      <c r="BM538" s="183"/>
      <c r="BN538" s="226"/>
      <c r="BO538" s="227"/>
      <c r="BP538" s="223"/>
      <c r="BQ538" s="225"/>
      <c r="BR538" s="225"/>
      <c r="BS538" s="168"/>
      <c r="BT538" s="168"/>
      <c r="BU538" s="168"/>
      <c r="BV538" s="166"/>
      <c r="BW538" s="183">
        <f>IF(CV507=0,0,5-CV538*0.3)</f>
        <v>0</v>
      </c>
      <c r="BX538" s="169">
        <f>+IF(AY507="G",BC538,0)</f>
        <v>0</v>
      </c>
      <c r="BY538" s="184"/>
      <c r="CA538" s="185">
        <f>+SUM(F538:O538)*F507/P506+P538*P507+Q507*SUM(Q538:W538)/W506+X507*X538+Y507*Y538+Z507*Z538</f>
        <v>0</v>
      </c>
      <c r="CB538" s="232">
        <f t="shared" si="82"/>
        <v>0</v>
      </c>
      <c r="CC538" s="187"/>
      <c r="CD538" s="188">
        <f>+SUM(AB538:AL538)*AB507/AL$2+SUM(AM538:AS538)*AM507/AS$2+AT538*AT507+AU538*AU507+AV538*AV507</f>
        <v>0</v>
      </c>
      <c r="CE538" s="233">
        <f t="shared" si="83"/>
        <v>0</v>
      </c>
      <c r="CF538" s="190"/>
      <c r="CG538" s="191">
        <f>+SUM(BE538:BO538)*BE507/BO$2+SUM(BP538:BV538)*BP507/BV$2+BW538*BW507+BX538*BX507+BY538*BY507</f>
        <v>0</v>
      </c>
      <c r="CH538" s="234">
        <f t="shared" si="84"/>
        <v>0</v>
      </c>
      <c r="CI538" s="190"/>
      <c r="CJ538" s="433">
        <f>+CA538*CA508+CD538*CD508+CG538*CG508</f>
        <v>0</v>
      </c>
      <c r="CL538" s="236"/>
      <c r="CM538" s="237"/>
      <c r="CN538" s="238"/>
      <c r="CP538" s="239"/>
      <c r="CQ538" s="240"/>
      <c r="CR538" s="240"/>
      <c r="CS538" s="240"/>
      <c r="CT538" s="241"/>
      <c r="CU538" s="242">
        <f t="shared" si="93"/>
        <v>0</v>
      </c>
      <c r="CW538" s="243"/>
      <c r="CX538" s="244">
        <f>+IF(DM538=0,0,IF(5*DM538/DM507&lt;2,2,5*DM538/DM507))</f>
        <v>0</v>
      </c>
      <c r="CY538" s="202">
        <f t="shared" si="86"/>
        <v>0</v>
      </c>
      <c r="CZ538" s="245">
        <f>+CW507*CW538+CX507*CX538+CY507*CY538</f>
        <v>0</v>
      </c>
      <c r="DA538" s="204"/>
      <c r="DB538" s="243"/>
      <c r="DC538" s="244">
        <f>+IF(DN538=0,0,IF(5*DN538/DN507&lt;2,2,5*DN538/DN507))</f>
        <v>0</v>
      </c>
      <c r="DD538" s="202">
        <f t="shared" si="87"/>
        <v>0</v>
      </c>
      <c r="DE538" s="246">
        <f>+DB507*DB538+DC507*DC538+DD507*DD538</f>
        <v>0</v>
      </c>
      <c r="DF538" s="190"/>
      <c r="DG538" s="243"/>
      <c r="DH538" s="202">
        <f t="shared" si="85"/>
        <v>0</v>
      </c>
      <c r="DI538" s="202">
        <f t="shared" si="88"/>
        <v>0</v>
      </c>
      <c r="DJ538" s="246">
        <f>+DG507*DG538+DH507*DH538+DI507*DI538</f>
        <v>0</v>
      </c>
      <c r="DK538" s="209"/>
      <c r="DL538" s="247"/>
      <c r="DM538" s="248"/>
      <c r="DN538" s="248"/>
      <c r="DO538" s="249"/>
      <c r="DR538" s="250">
        <f t="shared" si="89"/>
        <v>0</v>
      </c>
      <c r="DS538" s="397"/>
      <c r="DT538" s="397"/>
      <c r="DU538" s="398"/>
      <c r="DV538" s="391"/>
      <c r="DW538" s="253">
        <f t="shared" si="90"/>
        <v>0</v>
      </c>
      <c r="DX538" s="399"/>
      <c r="DY538" s="399"/>
      <c r="DZ538" s="400"/>
      <c r="EA538" s="391"/>
      <c r="EB538" s="401">
        <f t="shared" si="91"/>
        <v>0</v>
      </c>
      <c r="EC538" s="402"/>
      <c r="ED538" s="402"/>
      <c r="EE538" s="403"/>
    </row>
    <row r="539" spans="1:135" x14ac:dyDescent="0.3">
      <c r="A539" s="20">
        <f t="shared" si="92"/>
        <v>71031</v>
      </c>
      <c r="B539" s="21"/>
      <c r="C539" s="21"/>
      <c r="D539" s="21"/>
      <c r="E539" s="458"/>
      <c r="F539" s="223"/>
      <c r="G539" s="183"/>
      <c r="H539" s="183"/>
      <c r="I539" s="183"/>
      <c r="J539" s="183"/>
      <c r="K539" s="183"/>
      <c r="L539" s="183"/>
      <c r="M539" s="183"/>
      <c r="N539" s="183"/>
      <c r="O539" s="224"/>
      <c r="P539" s="167">
        <f>+IF(DL539=0,0,IF(5*DL539/DL536&lt;2,2,5*DL539/DL507))</f>
        <v>0</v>
      </c>
      <c r="Q539" s="223"/>
      <c r="R539" s="225"/>
      <c r="S539" s="225"/>
      <c r="T539" s="168"/>
      <c r="U539" s="168"/>
      <c r="V539" s="168"/>
      <c r="W539" s="166"/>
      <c r="X539" s="183">
        <f>IF(CL507=0,0,5-CL539*0.3)</f>
        <v>0</v>
      </c>
      <c r="Y539" s="169">
        <f>+IF(CP507="M",CU539,0)</f>
        <v>0</v>
      </c>
      <c r="Z539" s="170"/>
      <c r="AB539" s="223"/>
      <c r="AC539" s="183"/>
      <c r="AD539" s="183"/>
      <c r="AE539" s="183"/>
      <c r="AF539" s="183"/>
      <c r="AG539" s="183"/>
      <c r="AH539" s="183"/>
      <c r="AI539" s="183"/>
      <c r="AJ539" s="183"/>
      <c r="AK539" s="226"/>
      <c r="AL539" s="227"/>
      <c r="AM539" s="223">
        <f>+SUM(AX539:BC539)/BC506</f>
        <v>0</v>
      </c>
      <c r="AN539" s="225"/>
      <c r="AO539" s="225"/>
      <c r="AP539" s="168"/>
      <c r="AQ539" s="168"/>
      <c r="AR539" s="168"/>
      <c r="AS539" s="166"/>
      <c r="AT539" s="183">
        <f>IF(CM507=0,0,5-CM539*0.3)</f>
        <v>0</v>
      </c>
      <c r="AU539" s="169">
        <f>+IF(CQ507="G",CU539,0)</f>
        <v>0</v>
      </c>
      <c r="AV539" s="173"/>
      <c r="AX539" s="228"/>
      <c r="AY539" s="229"/>
      <c r="AZ539" s="229"/>
      <c r="BA539" s="229"/>
      <c r="BB539" s="229"/>
      <c r="BC539" s="230"/>
      <c r="BE539" s="231"/>
      <c r="BF539" s="183"/>
      <c r="BG539" s="183"/>
      <c r="BH539" s="183"/>
      <c r="BI539" s="183"/>
      <c r="BJ539" s="183"/>
      <c r="BK539" s="183"/>
      <c r="BL539" s="183"/>
      <c r="BM539" s="183"/>
      <c r="BN539" s="226"/>
      <c r="BO539" s="227"/>
      <c r="BP539" s="223"/>
      <c r="BQ539" s="225"/>
      <c r="BR539" s="225"/>
      <c r="BS539" s="168"/>
      <c r="BT539" s="168"/>
      <c r="BU539" s="168"/>
      <c r="BV539" s="166"/>
      <c r="BW539" s="183">
        <f>IF(CV507=0,0,5-CV539*0.3)</f>
        <v>0</v>
      </c>
      <c r="BX539" s="169">
        <f>+IF(AY507="G",BC539,0)</f>
        <v>0</v>
      </c>
      <c r="BY539" s="184"/>
      <c r="CA539" s="185">
        <f>+SUM(F539:O539)*F507/P506+P539*P507+Q507*SUM(Q539:W539)/W506+X507*X539+Y507*Y539+Z507*Z539</f>
        <v>0</v>
      </c>
      <c r="CB539" s="232">
        <f t="shared" si="82"/>
        <v>0</v>
      </c>
      <c r="CC539" s="187"/>
      <c r="CD539" s="188">
        <f>+SUM(AB539:AL539)*AB507/AL$2+SUM(AM539:AS539)*AM507/AS$2+AT539*AT507+AU539*AU507+AV539*AV507</f>
        <v>0</v>
      </c>
      <c r="CE539" s="233">
        <f t="shared" si="83"/>
        <v>0</v>
      </c>
      <c r="CF539" s="190"/>
      <c r="CG539" s="191">
        <f>+SUM(BE539:BO539)*BE507/BO$2+SUM(BP539:BV539)*BP507/BV$2+BW539*BW507+BX539*BX507+BY539*BY507</f>
        <v>0</v>
      </c>
      <c r="CH539" s="234">
        <f t="shared" si="84"/>
        <v>0</v>
      </c>
      <c r="CI539" s="190"/>
      <c r="CJ539" s="433">
        <f>+CA539*CA508+CD539*CD508+CG539*CG508</f>
        <v>0</v>
      </c>
      <c r="CL539" s="236"/>
      <c r="CM539" s="237"/>
      <c r="CN539" s="238"/>
      <c r="CP539" s="239"/>
      <c r="CQ539" s="240"/>
      <c r="CR539" s="240"/>
      <c r="CS539" s="240"/>
      <c r="CT539" s="241"/>
      <c r="CU539" s="242">
        <f t="shared" si="93"/>
        <v>0</v>
      </c>
      <c r="CW539" s="243"/>
      <c r="CX539" s="244">
        <f>+IF(DM539=0,0,IF(5*DM539/DM507&lt;2,2,5*DM539/DM507))</f>
        <v>0</v>
      </c>
      <c r="CY539" s="202">
        <f t="shared" si="86"/>
        <v>0</v>
      </c>
      <c r="CZ539" s="245">
        <f>+CW507*CW539+CX507*CX539+CY507*CY539</f>
        <v>0</v>
      </c>
      <c r="DA539" s="204"/>
      <c r="DB539" s="243"/>
      <c r="DC539" s="244">
        <f>+IF(DN539=0,0,IF(5*DN539/DN507&lt;2,2,5*DN539/DN507))</f>
        <v>0</v>
      </c>
      <c r="DD539" s="202">
        <f t="shared" si="87"/>
        <v>0</v>
      </c>
      <c r="DE539" s="246">
        <f>+DB507*DB539+DC507*DC539+DD507*DD539</f>
        <v>0</v>
      </c>
      <c r="DF539" s="190"/>
      <c r="DG539" s="243"/>
      <c r="DH539" s="202">
        <f t="shared" si="85"/>
        <v>0</v>
      </c>
      <c r="DI539" s="202">
        <f t="shared" si="88"/>
        <v>0</v>
      </c>
      <c r="DJ539" s="246">
        <f>+DG507*DG539+DH507*DH539+DI507*DI539</f>
        <v>0</v>
      </c>
      <c r="DK539" s="209"/>
      <c r="DL539" s="247"/>
      <c r="DM539" s="248"/>
      <c r="DN539" s="248"/>
      <c r="DO539" s="249"/>
      <c r="DR539" s="250">
        <f t="shared" si="89"/>
        <v>0</v>
      </c>
      <c r="DS539" s="397"/>
      <c r="DT539" s="397"/>
      <c r="DU539" s="398"/>
      <c r="DV539" s="391"/>
      <c r="DW539" s="253">
        <f t="shared" si="90"/>
        <v>0</v>
      </c>
      <c r="DX539" s="399"/>
      <c r="DY539" s="399"/>
      <c r="DZ539" s="400"/>
      <c r="EA539" s="391"/>
      <c r="EB539" s="401">
        <f t="shared" si="91"/>
        <v>0</v>
      </c>
      <c r="EC539" s="402"/>
      <c r="ED539" s="402"/>
      <c r="EE539" s="403"/>
    </row>
    <row r="540" spans="1:135" x14ac:dyDescent="0.3">
      <c r="A540" s="20">
        <f t="shared" si="92"/>
        <v>71032</v>
      </c>
      <c r="B540" s="21"/>
      <c r="C540" s="21"/>
      <c r="D540" s="21"/>
      <c r="E540" s="458"/>
      <c r="F540" s="266"/>
      <c r="G540" s="268"/>
      <c r="H540" s="268"/>
      <c r="I540" s="268"/>
      <c r="J540" s="268"/>
      <c r="K540" s="268"/>
      <c r="L540" s="268"/>
      <c r="M540" s="268"/>
      <c r="N540" s="268"/>
      <c r="O540" s="224"/>
      <c r="P540" s="167">
        <f>+IF(DL540=0,0,IF(5*DL540/DL537&lt;2,2,5*DL540/DL507))</f>
        <v>0</v>
      </c>
      <c r="Q540" s="266"/>
      <c r="R540" s="269"/>
      <c r="S540" s="269"/>
      <c r="T540" s="169"/>
      <c r="U540" s="169"/>
      <c r="V540" s="169"/>
      <c r="W540" s="166"/>
      <c r="X540" s="183">
        <f>IF(CL507=0,0,5-CL540*0.3)</f>
        <v>0</v>
      </c>
      <c r="Y540" s="169">
        <f>+IF(CP507="M",CU540,0)</f>
        <v>0</v>
      </c>
      <c r="Z540" s="170"/>
      <c r="AB540" s="266"/>
      <c r="AC540" s="268"/>
      <c r="AD540" s="268"/>
      <c r="AE540" s="268"/>
      <c r="AF540" s="268"/>
      <c r="AG540" s="268"/>
      <c r="AH540" s="268"/>
      <c r="AI540" s="268"/>
      <c r="AJ540" s="268"/>
      <c r="AK540" s="226"/>
      <c r="AL540" s="227"/>
      <c r="AM540" s="223">
        <f>+SUM(AX540:BC540)/BC506</f>
        <v>0</v>
      </c>
      <c r="AN540" s="269"/>
      <c r="AO540" s="269"/>
      <c r="AP540" s="169"/>
      <c r="AQ540" s="169"/>
      <c r="AR540" s="169"/>
      <c r="AS540" s="166"/>
      <c r="AT540" s="183">
        <f>IF(CM507=0,0,5-CM540*0.3)</f>
        <v>0</v>
      </c>
      <c r="AU540" s="169">
        <f>+IF(CQ507="G",CU540,0)</f>
        <v>0</v>
      </c>
      <c r="AV540" s="173"/>
      <c r="AX540" s="228"/>
      <c r="AY540" s="229"/>
      <c r="AZ540" s="229"/>
      <c r="BA540" s="229"/>
      <c r="BB540" s="229"/>
      <c r="BC540" s="230"/>
      <c r="BE540" s="270"/>
      <c r="BF540" s="268"/>
      <c r="BG540" s="268"/>
      <c r="BH540" s="268"/>
      <c r="BI540" s="268"/>
      <c r="BJ540" s="268"/>
      <c r="BK540" s="268"/>
      <c r="BL540" s="268"/>
      <c r="BM540" s="268"/>
      <c r="BN540" s="226"/>
      <c r="BO540" s="227"/>
      <c r="BP540" s="223"/>
      <c r="BQ540" s="269"/>
      <c r="BR540" s="269"/>
      <c r="BS540" s="169"/>
      <c r="BT540" s="169"/>
      <c r="BU540" s="169"/>
      <c r="BV540" s="166"/>
      <c r="BW540" s="183">
        <f>IF(CV507=0,0,5-CV540*0.3)</f>
        <v>0</v>
      </c>
      <c r="BX540" s="169">
        <f>+IF(AY507="G",BC540,0)</f>
        <v>0</v>
      </c>
      <c r="BY540" s="184"/>
      <c r="CA540" s="185">
        <f>+SUM(F540:O540)*F507/P506+P540*P507+Q507*SUM(Q540:W540)/W506+X507*X540+Y507*Y540+Z507*Z540</f>
        <v>0</v>
      </c>
      <c r="CB540" s="232">
        <f t="shared" si="82"/>
        <v>0</v>
      </c>
      <c r="CC540" s="187"/>
      <c r="CD540" s="188">
        <f>+SUM(AB540:AL540)*AB507/AL$2+SUM(AM540:AS540)*AM507/AS$2+AT540*AT507+AU540*AU507+AV540*AV507</f>
        <v>0</v>
      </c>
      <c r="CE540" s="233">
        <f t="shared" si="83"/>
        <v>0</v>
      </c>
      <c r="CF540" s="190"/>
      <c r="CG540" s="191">
        <f>+SUM(BE540:BO540)*BE507/BO$2+SUM(BP540:BV540)*BP507/BV$2+BW540*BW507+BX540*BX507+BY540*BY507</f>
        <v>0</v>
      </c>
      <c r="CH540" s="234">
        <f t="shared" si="84"/>
        <v>0</v>
      </c>
      <c r="CI540" s="190"/>
      <c r="CJ540" s="433">
        <f>+CA540*CA508+CD540*CD508+CG540*CG508</f>
        <v>0</v>
      </c>
      <c r="CL540" s="236"/>
      <c r="CM540" s="237"/>
      <c r="CN540" s="238"/>
      <c r="CP540" s="239"/>
      <c r="CQ540" s="240"/>
      <c r="CR540" s="240"/>
      <c r="CS540" s="240"/>
      <c r="CT540" s="241"/>
      <c r="CU540" s="242">
        <f t="shared" si="93"/>
        <v>0</v>
      </c>
      <c r="CW540" s="243"/>
      <c r="CX540" s="244">
        <f>+IF(DM540=0,0,IF(5*DM540/DM507&lt;2,2,5*DM540/DM507))</f>
        <v>0</v>
      </c>
      <c r="CY540" s="202">
        <f t="shared" si="86"/>
        <v>0</v>
      </c>
      <c r="CZ540" s="245">
        <f>+CW507*CW540+CX507*CX540+CY507*CY540</f>
        <v>0</v>
      </c>
      <c r="DA540" s="204"/>
      <c r="DB540" s="243"/>
      <c r="DC540" s="244">
        <f>+IF(DN540=0,0,IF(5*DN540/DN507&lt;2,2,5*DN540/DN507))</f>
        <v>0</v>
      </c>
      <c r="DD540" s="202">
        <f t="shared" si="87"/>
        <v>0</v>
      </c>
      <c r="DE540" s="246">
        <f>+DB507*DB540+DC507*DC540+DD507*DD540</f>
        <v>0</v>
      </c>
      <c r="DF540" s="190"/>
      <c r="DG540" s="243"/>
      <c r="DH540" s="202">
        <f t="shared" si="85"/>
        <v>0</v>
      </c>
      <c r="DI540" s="202">
        <f t="shared" si="88"/>
        <v>0</v>
      </c>
      <c r="DJ540" s="246">
        <f>+DG507*DG540+DH507*DH540+DI507*DI540</f>
        <v>0</v>
      </c>
      <c r="DK540" s="209"/>
      <c r="DL540" s="247"/>
      <c r="DM540" s="248"/>
      <c r="DN540" s="248"/>
      <c r="DO540" s="249"/>
      <c r="DR540" s="250">
        <f t="shared" si="89"/>
        <v>0</v>
      </c>
      <c r="DS540" s="397"/>
      <c r="DT540" s="397"/>
      <c r="DU540" s="398"/>
      <c r="DV540" s="391"/>
      <c r="DW540" s="253">
        <f t="shared" si="90"/>
        <v>0</v>
      </c>
      <c r="DX540" s="399"/>
      <c r="DY540" s="399"/>
      <c r="DZ540" s="400"/>
      <c r="EA540" s="391"/>
      <c r="EB540" s="401">
        <f t="shared" si="91"/>
        <v>0</v>
      </c>
      <c r="EC540" s="402"/>
      <c r="ED540" s="402"/>
      <c r="EE540" s="403"/>
    </row>
    <row r="541" spans="1:135" x14ac:dyDescent="0.3">
      <c r="A541" s="20">
        <f t="shared" si="92"/>
        <v>71033</v>
      </c>
      <c r="B541" s="21"/>
      <c r="C541" s="21"/>
      <c r="D541" s="21"/>
      <c r="E541" s="458"/>
      <c r="F541" s="223"/>
      <c r="G541" s="183"/>
      <c r="H541" s="183"/>
      <c r="I541" s="183"/>
      <c r="J541" s="183"/>
      <c r="K541" s="183"/>
      <c r="L541" s="183"/>
      <c r="M541" s="183"/>
      <c r="N541" s="183"/>
      <c r="O541" s="224"/>
      <c r="P541" s="167">
        <f>+IF(DL541=0,0,IF(5*DL541/DL538&lt;2,2,5*DL541/DL507))</f>
        <v>0</v>
      </c>
      <c r="Q541" s="223"/>
      <c r="R541" s="225"/>
      <c r="S541" s="225"/>
      <c r="T541" s="168"/>
      <c r="U541" s="168"/>
      <c r="V541" s="168"/>
      <c r="W541" s="166"/>
      <c r="X541" s="183">
        <f>IF(CL507=0,0,5-CL541*0.3)</f>
        <v>0</v>
      </c>
      <c r="Y541" s="169">
        <f>+IF(CP507="M",CU541,0)</f>
        <v>0</v>
      </c>
      <c r="Z541" s="170"/>
      <c r="AB541" s="223"/>
      <c r="AC541" s="183"/>
      <c r="AD541" s="183"/>
      <c r="AE541" s="183"/>
      <c r="AF541" s="183"/>
      <c r="AG541" s="183"/>
      <c r="AH541" s="183"/>
      <c r="AI541" s="183"/>
      <c r="AJ541" s="183"/>
      <c r="AK541" s="226"/>
      <c r="AL541" s="227"/>
      <c r="AM541" s="223">
        <f>+SUM(AX541:BC541)/BC506</f>
        <v>0</v>
      </c>
      <c r="AN541" s="225"/>
      <c r="AO541" s="225"/>
      <c r="AP541" s="168"/>
      <c r="AQ541" s="168"/>
      <c r="AR541" s="168"/>
      <c r="AS541" s="166"/>
      <c r="AT541" s="183">
        <f>IF(CM507=0,0,5-CM541*0.3)</f>
        <v>0</v>
      </c>
      <c r="AU541" s="169">
        <f>+IF(CQ507="G",CU541,0)</f>
        <v>0</v>
      </c>
      <c r="AV541" s="173"/>
      <c r="AX541" s="228"/>
      <c r="AY541" s="229"/>
      <c r="AZ541" s="229"/>
      <c r="BA541" s="229"/>
      <c r="BB541" s="229"/>
      <c r="BC541" s="230"/>
      <c r="BE541" s="231"/>
      <c r="BF541" s="183"/>
      <c r="BG541" s="183"/>
      <c r="BH541" s="183"/>
      <c r="BI541" s="183"/>
      <c r="BJ541" s="183"/>
      <c r="BK541" s="183"/>
      <c r="BL541" s="183"/>
      <c r="BM541" s="183"/>
      <c r="BN541" s="226"/>
      <c r="BO541" s="227"/>
      <c r="BP541" s="223"/>
      <c r="BQ541" s="225"/>
      <c r="BR541" s="225"/>
      <c r="BS541" s="168"/>
      <c r="BT541" s="168"/>
      <c r="BU541" s="168"/>
      <c r="BV541" s="166"/>
      <c r="BW541" s="183">
        <f>IF(CV507=0,0,5-CV541*0.3)</f>
        <v>0</v>
      </c>
      <c r="BX541" s="169">
        <f>+IF(AY507="G",BC541,0)</f>
        <v>0</v>
      </c>
      <c r="BY541" s="184"/>
      <c r="CA541" s="185">
        <f>+SUM(F541:O541)*F507/P506+P541*P507+Q507*SUM(Q541:W541)/W506+X507*X541+Y507*Y541+Z507*Z541</f>
        <v>0</v>
      </c>
      <c r="CB541" s="232">
        <f t="shared" si="82"/>
        <v>0</v>
      </c>
      <c r="CC541" s="187"/>
      <c r="CD541" s="188">
        <f>+SUM(AB541:AL541)*AB507/AL$2+SUM(AM541:AS541)*AM507/AS$2+AT541*AT507+AU541*AU507+AV541*AV507</f>
        <v>0</v>
      </c>
      <c r="CE541" s="233">
        <f t="shared" si="83"/>
        <v>0</v>
      </c>
      <c r="CF541" s="190"/>
      <c r="CG541" s="191">
        <f>+SUM(BE541:BO541)*BE507/BO$2+SUM(BP541:BV541)*BP507/BV$2+BW541*BW507+BX541*BX507+BY541*BY507</f>
        <v>0</v>
      </c>
      <c r="CH541" s="234">
        <f t="shared" si="84"/>
        <v>0</v>
      </c>
      <c r="CI541" s="190"/>
      <c r="CJ541" s="433">
        <f>+CA541*CA508+CD541*CD508+CG541*CG508</f>
        <v>0</v>
      </c>
      <c r="CL541" s="236"/>
      <c r="CM541" s="237"/>
      <c r="CN541" s="238"/>
      <c r="CP541" s="239"/>
      <c r="CQ541" s="240"/>
      <c r="CR541" s="240"/>
      <c r="CS541" s="240"/>
      <c r="CT541" s="241"/>
      <c r="CU541" s="242">
        <f t="shared" si="93"/>
        <v>0</v>
      </c>
      <c r="CW541" s="243"/>
      <c r="CX541" s="244">
        <f>+IF(DM541=0,0,IF(5*DM541/DM507&lt;2,2,5*DM541/DM507))</f>
        <v>0</v>
      </c>
      <c r="CY541" s="202">
        <f t="shared" si="86"/>
        <v>0</v>
      </c>
      <c r="CZ541" s="245">
        <f>+CW507*CW541+CX507*CX541+CY507*CY541</f>
        <v>0</v>
      </c>
      <c r="DA541" s="204"/>
      <c r="DB541" s="243"/>
      <c r="DC541" s="244">
        <f>+IF(DN541=0,0,IF(5*DN541/DN507&lt;2,2,5*DN541/DN507))</f>
        <v>0</v>
      </c>
      <c r="DD541" s="202">
        <f t="shared" si="87"/>
        <v>0</v>
      </c>
      <c r="DE541" s="246">
        <f>+DB507*DB541+DC507*DC541+DD507*DD541</f>
        <v>0</v>
      </c>
      <c r="DF541" s="190"/>
      <c r="DG541" s="243"/>
      <c r="DH541" s="202">
        <f t="shared" si="85"/>
        <v>0</v>
      </c>
      <c r="DI541" s="202">
        <f t="shared" si="88"/>
        <v>0</v>
      </c>
      <c r="DJ541" s="246">
        <f>+DG507*DG541+DH507*DH541+DI507*DI541</f>
        <v>0</v>
      </c>
      <c r="DK541" s="209"/>
      <c r="DL541" s="247"/>
      <c r="DM541" s="248"/>
      <c r="DN541" s="248"/>
      <c r="DO541" s="249"/>
      <c r="DR541" s="250">
        <f t="shared" si="89"/>
        <v>0</v>
      </c>
      <c r="DS541" s="397"/>
      <c r="DT541" s="397"/>
      <c r="DU541" s="398"/>
      <c r="DV541" s="391"/>
      <c r="DW541" s="253">
        <f t="shared" si="90"/>
        <v>0</v>
      </c>
      <c r="DX541" s="399"/>
      <c r="DY541" s="399"/>
      <c r="DZ541" s="400"/>
      <c r="EA541" s="391"/>
      <c r="EB541" s="401">
        <f t="shared" si="91"/>
        <v>0</v>
      </c>
      <c r="EC541" s="402"/>
      <c r="ED541" s="402"/>
      <c r="EE541" s="403"/>
    </row>
    <row r="542" spans="1:135" x14ac:dyDescent="0.3">
      <c r="A542" s="20">
        <f t="shared" si="92"/>
        <v>71034</v>
      </c>
      <c r="B542" s="21"/>
      <c r="C542" s="21"/>
      <c r="D542" s="21"/>
      <c r="E542" s="458"/>
      <c r="F542" s="223"/>
      <c r="G542" s="183"/>
      <c r="H542" s="183"/>
      <c r="I542" s="183"/>
      <c r="J542" s="183"/>
      <c r="K542" s="183"/>
      <c r="L542" s="183"/>
      <c r="M542" s="183"/>
      <c r="N542" s="183"/>
      <c r="O542" s="224"/>
      <c r="P542" s="167">
        <f>+IF(DL542=0,0,IF(5*DL542/DL539&lt;2,2,5*DL542/DL507))</f>
        <v>0</v>
      </c>
      <c r="Q542" s="223"/>
      <c r="R542" s="225"/>
      <c r="S542" s="225"/>
      <c r="T542" s="168"/>
      <c r="U542" s="168"/>
      <c r="V542" s="168"/>
      <c r="W542" s="166"/>
      <c r="X542" s="183">
        <f>IF(CL507=0,0,5-CL542*0.3)</f>
        <v>0</v>
      </c>
      <c r="Y542" s="169">
        <f>+IF(CP507="M",CU542,0)</f>
        <v>0</v>
      </c>
      <c r="Z542" s="170"/>
      <c r="AB542" s="223"/>
      <c r="AC542" s="183"/>
      <c r="AD542" s="183"/>
      <c r="AE542" s="183"/>
      <c r="AF542" s="183"/>
      <c r="AG542" s="183"/>
      <c r="AH542" s="183"/>
      <c r="AI542" s="183"/>
      <c r="AJ542" s="183"/>
      <c r="AK542" s="226"/>
      <c r="AL542" s="227"/>
      <c r="AM542" s="223">
        <f>+SUM(AX542:BC542)/BC506</f>
        <v>0</v>
      </c>
      <c r="AN542" s="225"/>
      <c r="AO542" s="225"/>
      <c r="AP542" s="168"/>
      <c r="AQ542" s="168"/>
      <c r="AR542" s="168"/>
      <c r="AS542" s="166"/>
      <c r="AT542" s="183">
        <f>IF(CM507=0,0,5-CM542*0.3)</f>
        <v>0</v>
      </c>
      <c r="AU542" s="169">
        <f>+IF(CQ507="G",CU542,0)</f>
        <v>0</v>
      </c>
      <c r="AV542" s="173"/>
      <c r="AX542" s="228"/>
      <c r="AY542" s="229"/>
      <c r="AZ542" s="229"/>
      <c r="BA542" s="229"/>
      <c r="BB542" s="229"/>
      <c r="BC542" s="230"/>
      <c r="BE542" s="231"/>
      <c r="BF542" s="183"/>
      <c r="BG542" s="183"/>
      <c r="BH542" s="183"/>
      <c r="BI542" s="183"/>
      <c r="BJ542" s="183"/>
      <c r="BK542" s="183"/>
      <c r="BL542" s="183"/>
      <c r="BM542" s="183"/>
      <c r="BN542" s="226"/>
      <c r="BO542" s="227"/>
      <c r="BP542" s="223"/>
      <c r="BQ542" s="225"/>
      <c r="BR542" s="225"/>
      <c r="BS542" s="168"/>
      <c r="BT542" s="168"/>
      <c r="BU542" s="168"/>
      <c r="BV542" s="166"/>
      <c r="BW542" s="183">
        <f>IF(CV507=0,0,5-CV542*0.3)</f>
        <v>0</v>
      </c>
      <c r="BX542" s="169">
        <f>+IF(AY507="G",BC542,0)</f>
        <v>0</v>
      </c>
      <c r="BY542" s="184"/>
      <c r="CA542" s="185">
        <f>+SUM(F542:O542)*F507/P506+P542*P507+Q507*SUM(Q542:W542)/W506+X507*X542+Y507*Y542+Z507*Z542</f>
        <v>0</v>
      </c>
      <c r="CB542" s="232">
        <f t="shared" si="82"/>
        <v>0</v>
      </c>
      <c r="CC542" s="187"/>
      <c r="CD542" s="188">
        <f>+SUM(AB542:AL542)*AB507/AL$2+SUM(AM542:AS542)*AM507/AS$2+AT542*AT507+AU542*AU507+AV542*AV507</f>
        <v>0</v>
      </c>
      <c r="CE542" s="233">
        <f t="shared" si="83"/>
        <v>0</v>
      </c>
      <c r="CF542" s="190"/>
      <c r="CG542" s="191">
        <f>+SUM(BE542:BO542)*BE507/BO$2+SUM(BP542:BV542)*BP507/BV$2+BW542*BW507+BX542*BX507+BY542*BY507</f>
        <v>0</v>
      </c>
      <c r="CH542" s="234">
        <f t="shared" si="84"/>
        <v>0</v>
      </c>
      <c r="CI542" s="190"/>
      <c r="CJ542" s="433">
        <f>+CA542*CA508+CD542*CD508+CG542*CG508</f>
        <v>0</v>
      </c>
      <c r="CL542" s="236"/>
      <c r="CM542" s="237"/>
      <c r="CN542" s="238"/>
      <c r="CP542" s="239"/>
      <c r="CQ542" s="240"/>
      <c r="CR542" s="240"/>
      <c r="CS542" s="240"/>
      <c r="CT542" s="241"/>
      <c r="CU542" s="242">
        <f t="shared" si="93"/>
        <v>0</v>
      </c>
      <c r="CW542" s="243"/>
      <c r="CX542" s="244">
        <f>+IF(DM542=0,0,IF(5*DM542/DM507&lt;2,2,5*DM542/DM507))</f>
        <v>0</v>
      </c>
      <c r="CY542" s="202">
        <f t="shared" si="86"/>
        <v>0</v>
      </c>
      <c r="CZ542" s="245">
        <f>+CW507*CW542+CX507*CX542+CY507*CY542</f>
        <v>0</v>
      </c>
      <c r="DA542" s="204"/>
      <c r="DB542" s="243"/>
      <c r="DC542" s="244">
        <f>+IF(DN542=0,0,IF(5*DN542/DN507&lt;2,2,5*DN542/DN507))</f>
        <v>0</v>
      </c>
      <c r="DD542" s="202">
        <f t="shared" si="87"/>
        <v>0</v>
      </c>
      <c r="DE542" s="246">
        <f>+DB507*DB542+DC507*DC542+DD507*DD542</f>
        <v>0</v>
      </c>
      <c r="DF542" s="190"/>
      <c r="DG542" s="243"/>
      <c r="DH542" s="202">
        <f t="shared" si="85"/>
        <v>0</v>
      </c>
      <c r="DI542" s="202">
        <f t="shared" si="88"/>
        <v>0</v>
      </c>
      <c r="DJ542" s="246">
        <f>+DG507*DG542+DH507*DH542+DI507*DI542</f>
        <v>0</v>
      </c>
      <c r="DK542" s="209"/>
      <c r="DL542" s="247"/>
      <c r="DM542" s="248"/>
      <c r="DN542" s="248"/>
      <c r="DO542" s="249"/>
      <c r="DR542" s="250">
        <f t="shared" si="89"/>
        <v>0</v>
      </c>
      <c r="DS542" s="397"/>
      <c r="DT542" s="397"/>
      <c r="DU542" s="398"/>
      <c r="DV542" s="391"/>
      <c r="DW542" s="253">
        <f t="shared" si="90"/>
        <v>0</v>
      </c>
      <c r="DX542" s="399"/>
      <c r="DY542" s="399"/>
      <c r="DZ542" s="400"/>
      <c r="EA542" s="391"/>
      <c r="EB542" s="401">
        <f t="shared" si="91"/>
        <v>0</v>
      </c>
      <c r="EC542" s="402"/>
      <c r="ED542" s="402"/>
      <c r="EE542" s="403"/>
    </row>
    <row r="543" spans="1:135" x14ac:dyDescent="0.3">
      <c r="A543" s="20">
        <f t="shared" si="92"/>
        <v>71035</v>
      </c>
      <c r="B543" s="21"/>
      <c r="C543" s="21"/>
      <c r="D543" s="21"/>
      <c r="E543" s="458"/>
      <c r="F543" s="223"/>
      <c r="G543" s="183"/>
      <c r="H543" s="183"/>
      <c r="I543" s="183"/>
      <c r="J543" s="183"/>
      <c r="K543" s="183"/>
      <c r="L543" s="183"/>
      <c r="M543" s="183"/>
      <c r="N543" s="183"/>
      <c r="O543" s="224"/>
      <c r="P543" s="167">
        <f>+IF(DL543=0,0,IF(5*DL543/DL540&lt;2,2,5*DL543/DL507))</f>
        <v>0</v>
      </c>
      <c r="Q543" s="223"/>
      <c r="R543" s="225"/>
      <c r="S543" s="225"/>
      <c r="T543" s="168"/>
      <c r="U543" s="168"/>
      <c r="V543" s="168"/>
      <c r="W543" s="166"/>
      <c r="X543" s="183">
        <f>IF(CL507=0,0,5-CL543*0.3)</f>
        <v>0</v>
      </c>
      <c r="Y543" s="169">
        <f>+IF(CP507="M",CU543,0)</f>
        <v>0</v>
      </c>
      <c r="Z543" s="170"/>
      <c r="AB543" s="223"/>
      <c r="AC543" s="183"/>
      <c r="AD543" s="183"/>
      <c r="AE543" s="183"/>
      <c r="AF543" s="183"/>
      <c r="AG543" s="183"/>
      <c r="AH543" s="183"/>
      <c r="AI543" s="183"/>
      <c r="AJ543" s="183"/>
      <c r="AK543" s="226"/>
      <c r="AL543" s="227"/>
      <c r="AM543" s="223">
        <f>+SUM(AX543:BC543)/BC506</f>
        <v>0</v>
      </c>
      <c r="AN543" s="225"/>
      <c r="AO543" s="225"/>
      <c r="AP543" s="168"/>
      <c r="AQ543" s="168"/>
      <c r="AR543" s="168"/>
      <c r="AS543" s="166"/>
      <c r="AT543" s="183">
        <f>IF(CM507=0,0,5-CM543*0.3)</f>
        <v>0</v>
      </c>
      <c r="AU543" s="169">
        <f>+IF(CQ507="G",CU543,0)</f>
        <v>0</v>
      </c>
      <c r="AV543" s="173"/>
      <c r="AX543" s="228"/>
      <c r="AY543" s="229"/>
      <c r="AZ543" s="229"/>
      <c r="BA543" s="229"/>
      <c r="BB543" s="229"/>
      <c r="BC543" s="230"/>
      <c r="BE543" s="231"/>
      <c r="BF543" s="183"/>
      <c r="BG543" s="183"/>
      <c r="BH543" s="183"/>
      <c r="BI543" s="183"/>
      <c r="BJ543" s="183"/>
      <c r="BK543" s="183"/>
      <c r="BL543" s="183"/>
      <c r="BM543" s="183"/>
      <c r="BN543" s="226"/>
      <c r="BO543" s="227"/>
      <c r="BP543" s="223"/>
      <c r="BQ543" s="225"/>
      <c r="BR543" s="225"/>
      <c r="BS543" s="168"/>
      <c r="BT543" s="168"/>
      <c r="BU543" s="168"/>
      <c r="BV543" s="166"/>
      <c r="BW543" s="183">
        <f>IF(CV507=0,0,5-CV543*0.3)</f>
        <v>0</v>
      </c>
      <c r="BX543" s="169">
        <f>+IF(AY507="G",BC543,0)</f>
        <v>0</v>
      </c>
      <c r="BY543" s="184"/>
      <c r="CA543" s="185">
        <f>+SUM(F543:O543)*F507/P506+P543*P507+Q507*SUM(Q543:W543)/W506+X507*X543+Y507*Y543+Z507*Z543</f>
        <v>0</v>
      </c>
      <c r="CB543" s="232">
        <f t="shared" si="82"/>
        <v>0</v>
      </c>
      <c r="CC543" s="187"/>
      <c r="CD543" s="188">
        <f>+SUM(AB543:AL543)*AB507/AL$2+SUM(AM543:AS543)*AM507/AS$2+AT543*AT507+AU543*AU507+AV543*AV507</f>
        <v>0</v>
      </c>
      <c r="CE543" s="233">
        <f t="shared" si="83"/>
        <v>0</v>
      </c>
      <c r="CF543" s="190"/>
      <c r="CG543" s="191">
        <f>+SUM(BE543:BO543)*BE507/BO$2+SUM(BP543:BV543)*BP507/BV$2+BW543*BW507+BX543*BX507+BY543*BY507</f>
        <v>0</v>
      </c>
      <c r="CH543" s="234">
        <f t="shared" si="84"/>
        <v>0</v>
      </c>
      <c r="CI543" s="190"/>
      <c r="CJ543" s="433">
        <f>+CA543*CA508+CD543*CD508+CG543*CG508</f>
        <v>0</v>
      </c>
      <c r="CL543" s="236"/>
      <c r="CM543" s="237"/>
      <c r="CN543" s="238"/>
      <c r="CP543" s="434"/>
      <c r="CQ543" s="435"/>
      <c r="CR543" s="435"/>
      <c r="CS543" s="435"/>
      <c r="CT543" s="436"/>
      <c r="CU543" s="242">
        <f t="shared" si="93"/>
        <v>0</v>
      </c>
      <c r="CW543" s="243"/>
      <c r="CX543" s="244">
        <f>+IF(DM543=0,0,IF(5*DM543/DM507&lt;2,2,5*DM543/DM507))</f>
        <v>0</v>
      </c>
      <c r="CY543" s="202">
        <f t="shared" si="86"/>
        <v>0</v>
      </c>
      <c r="CZ543" s="245">
        <f>+CW507*CW543+CX507*CX543+CY507*CY543</f>
        <v>0</v>
      </c>
      <c r="DA543" s="204"/>
      <c r="DB543" s="243"/>
      <c r="DC543" s="244">
        <f>+IF(DN543=0,0,IF(5*DN543/DN507&lt;2,2,5*DN543/DN507))</f>
        <v>0</v>
      </c>
      <c r="DD543" s="202">
        <f t="shared" si="87"/>
        <v>0</v>
      </c>
      <c r="DE543" s="246">
        <f>+DB507*DB543+DC507*DC543+DD507*DD543</f>
        <v>0</v>
      </c>
      <c r="DF543" s="190"/>
      <c r="DG543" s="243"/>
      <c r="DH543" s="202">
        <f t="shared" si="85"/>
        <v>0</v>
      </c>
      <c r="DI543" s="202">
        <f t="shared" si="88"/>
        <v>0</v>
      </c>
      <c r="DJ543" s="246">
        <f>+DG507*DG543+DH507*DH543+DI507*DI543</f>
        <v>0</v>
      </c>
      <c r="DK543" s="209"/>
      <c r="DL543" s="247"/>
      <c r="DM543" s="248"/>
      <c r="DN543" s="248"/>
      <c r="DO543" s="249"/>
      <c r="DR543" s="250">
        <f t="shared" si="89"/>
        <v>0</v>
      </c>
      <c r="DS543" s="397"/>
      <c r="DT543" s="397"/>
      <c r="DU543" s="398"/>
      <c r="DV543" s="391"/>
      <c r="DW543" s="253">
        <f t="shared" si="90"/>
        <v>0</v>
      </c>
      <c r="DX543" s="399"/>
      <c r="DY543" s="399"/>
      <c r="DZ543" s="400"/>
      <c r="EA543" s="391"/>
      <c r="EB543" s="401">
        <f t="shared" si="91"/>
        <v>0</v>
      </c>
      <c r="EC543" s="402"/>
      <c r="ED543" s="402"/>
      <c r="EE543" s="403"/>
    </row>
    <row r="544" spans="1:135" x14ac:dyDescent="0.3">
      <c r="A544" s="20">
        <f t="shared" si="92"/>
        <v>71036</v>
      </c>
      <c r="B544" s="21"/>
      <c r="C544" s="21"/>
      <c r="D544" s="21"/>
      <c r="E544" s="458"/>
      <c r="F544" s="223"/>
      <c r="G544" s="183"/>
      <c r="H544" s="183"/>
      <c r="I544" s="183"/>
      <c r="J544" s="183"/>
      <c r="K544" s="183"/>
      <c r="L544" s="183"/>
      <c r="M544" s="183"/>
      <c r="N544" s="183"/>
      <c r="O544" s="224"/>
      <c r="P544" s="167">
        <f>+IF(DL544=0,0,IF(5*DL544/DL541&lt;2,2,5*DL544/DL507))</f>
        <v>0</v>
      </c>
      <c r="Q544" s="223"/>
      <c r="R544" s="225"/>
      <c r="S544" s="225"/>
      <c r="T544" s="168"/>
      <c r="U544" s="168"/>
      <c r="V544" s="168"/>
      <c r="W544" s="166"/>
      <c r="X544" s="183">
        <f>IF(CL507=0,0,5-CL544*0.3)</f>
        <v>0</v>
      </c>
      <c r="Y544" s="169">
        <f>+IF(CP507="M",CU544,0)</f>
        <v>0</v>
      </c>
      <c r="Z544" s="170"/>
      <c r="AB544" s="223"/>
      <c r="AC544" s="183"/>
      <c r="AD544" s="183"/>
      <c r="AE544" s="183"/>
      <c r="AF544" s="183"/>
      <c r="AG544" s="183"/>
      <c r="AH544" s="183"/>
      <c r="AI544" s="183"/>
      <c r="AJ544" s="183"/>
      <c r="AK544" s="226"/>
      <c r="AL544" s="227"/>
      <c r="AM544" s="223">
        <f>+SUM(AX544:BC544)/BC506</f>
        <v>0</v>
      </c>
      <c r="AN544" s="225"/>
      <c r="AO544" s="225"/>
      <c r="AP544" s="168"/>
      <c r="AQ544" s="168"/>
      <c r="AR544" s="168"/>
      <c r="AS544" s="166"/>
      <c r="AT544" s="183">
        <f>IF(CM507=0,0,5-CM544*0.3)</f>
        <v>0</v>
      </c>
      <c r="AU544" s="169">
        <f>+IF(CQ507="G",CU544,0)</f>
        <v>0</v>
      </c>
      <c r="AV544" s="173"/>
      <c r="AX544" s="228"/>
      <c r="AY544" s="229"/>
      <c r="AZ544" s="229"/>
      <c r="BA544" s="229"/>
      <c r="BB544" s="229"/>
      <c r="BC544" s="230"/>
      <c r="BE544" s="231"/>
      <c r="BF544" s="183"/>
      <c r="BG544" s="183"/>
      <c r="BH544" s="183"/>
      <c r="BI544" s="183"/>
      <c r="BJ544" s="183"/>
      <c r="BK544" s="183"/>
      <c r="BL544" s="183"/>
      <c r="BM544" s="183"/>
      <c r="BN544" s="226"/>
      <c r="BO544" s="227"/>
      <c r="BP544" s="223"/>
      <c r="BQ544" s="225"/>
      <c r="BR544" s="225"/>
      <c r="BS544" s="168"/>
      <c r="BT544" s="168"/>
      <c r="BU544" s="168"/>
      <c r="BV544" s="166"/>
      <c r="BW544" s="183">
        <f>IF(CV507=0,0,5-CV544*0.3)</f>
        <v>0</v>
      </c>
      <c r="BX544" s="169">
        <f>+IF(AY507="G",BC544,0)</f>
        <v>0</v>
      </c>
      <c r="BY544" s="184"/>
      <c r="CA544" s="185">
        <f>+SUM(F544:O544)*F507/P506+P544*P507+Q507*SUM(Q544:W544)/W506+X507*X544+Y507*Y544+Z507*Z544</f>
        <v>0</v>
      </c>
      <c r="CB544" s="232">
        <f t="shared" si="82"/>
        <v>0</v>
      </c>
      <c r="CC544" s="187"/>
      <c r="CD544" s="188">
        <f>+SUM(AB544:AL544)*AB507/AL$2+SUM(AM544:AS544)*AM507/AS$2+AT544*AT507+AU544*AU507+AV544*AV507</f>
        <v>0</v>
      </c>
      <c r="CE544" s="233">
        <f t="shared" si="83"/>
        <v>0</v>
      </c>
      <c r="CF544" s="190"/>
      <c r="CG544" s="191">
        <f>+SUM(BE544:BO544)*BE507/BO$2+SUM(BP544:BV544)*BP507/BV$2+BW544*BW507+BX544*BX507+BY544*BY507</f>
        <v>0</v>
      </c>
      <c r="CH544" s="234">
        <f t="shared" si="84"/>
        <v>0</v>
      </c>
      <c r="CI544" s="190"/>
      <c r="CJ544" s="433">
        <f>+CA544*CA508+CD544*CD508+CG544*CG508</f>
        <v>0</v>
      </c>
      <c r="CL544" s="236"/>
      <c r="CM544" s="237"/>
      <c r="CN544" s="238"/>
      <c r="CP544" s="434"/>
      <c r="CQ544" s="435"/>
      <c r="CR544" s="435"/>
      <c r="CS544" s="435"/>
      <c r="CT544" s="436"/>
      <c r="CU544" s="242">
        <f t="shared" si="93"/>
        <v>0</v>
      </c>
      <c r="CW544" s="243"/>
      <c r="CX544" s="244">
        <f>+IF(DM544=0,0,IF(5*DM544/DM507&lt;2,2,5*DM544/DM507))</f>
        <v>0</v>
      </c>
      <c r="CY544" s="202">
        <f t="shared" si="86"/>
        <v>0</v>
      </c>
      <c r="CZ544" s="245">
        <f>+CW507*CW544+CX507*CX544+CY507*CY544</f>
        <v>0</v>
      </c>
      <c r="DA544" s="204"/>
      <c r="DB544" s="243"/>
      <c r="DC544" s="244">
        <f>+IF(DN544=0,0,IF(5*DN544/DN507&lt;2,2,5*DN544/DN507))</f>
        <v>0</v>
      </c>
      <c r="DD544" s="202">
        <f t="shared" si="87"/>
        <v>0</v>
      </c>
      <c r="DE544" s="246">
        <f>+DB507*DB544+DC507*DC544+DD507*DD544</f>
        <v>0</v>
      </c>
      <c r="DF544" s="190"/>
      <c r="DG544" s="243"/>
      <c r="DH544" s="202">
        <f t="shared" si="85"/>
        <v>0</v>
      </c>
      <c r="DI544" s="202">
        <f t="shared" si="88"/>
        <v>0</v>
      </c>
      <c r="DJ544" s="246">
        <f>+DG507*DG544+DH507*DH544+DI507*DI544</f>
        <v>0</v>
      </c>
      <c r="DK544" s="209"/>
      <c r="DL544" s="247"/>
      <c r="DM544" s="248"/>
      <c r="DN544" s="248"/>
      <c r="DO544" s="249"/>
      <c r="DR544" s="250">
        <f t="shared" si="89"/>
        <v>0</v>
      </c>
      <c r="DS544" s="397"/>
      <c r="DT544" s="397"/>
      <c r="DU544" s="398"/>
      <c r="DV544" s="391"/>
      <c r="DW544" s="253">
        <f t="shared" si="90"/>
        <v>0</v>
      </c>
      <c r="DX544" s="399"/>
      <c r="DY544" s="399"/>
      <c r="DZ544" s="400"/>
      <c r="EA544" s="391"/>
      <c r="EB544" s="401">
        <f t="shared" si="91"/>
        <v>0</v>
      </c>
      <c r="EC544" s="402"/>
      <c r="ED544" s="402"/>
      <c r="EE544" s="403"/>
    </row>
    <row r="545" spans="1:135" x14ac:dyDescent="0.3">
      <c r="A545" s="20">
        <f t="shared" si="92"/>
        <v>71037</v>
      </c>
      <c r="B545" s="21"/>
      <c r="C545" s="21"/>
      <c r="D545" s="21"/>
      <c r="E545" s="458"/>
      <c r="F545" s="223"/>
      <c r="G545" s="183"/>
      <c r="H545" s="183"/>
      <c r="I545" s="183"/>
      <c r="J545" s="183"/>
      <c r="K545" s="183"/>
      <c r="L545" s="183"/>
      <c r="M545" s="183"/>
      <c r="N545" s="183"/>
      <c r="O545" s="224"/>
      <c r="P545" s="167">
        <f>+IF(DL545=0,0,IF(5*DL545/DL542&lt;2,2,5*DL545/DL507))</f>
        <v>0</v>
      </c>
      <c r="Q545" s="223"/>
      <c r="R545" s="225"/>
      <c r="S545" s="225"/>
      <c r="T545" s="168"/>
      <c r="U545" s="168"/>
      <c r="V545" s="168"/>
      <c r="W545" s="166"/>
      <c r="X545" s="183">
        <f>IF(CL507=0,0,5-CL545*0.3)</f>
        <v>0</v>
      </c>
      <c r="Y545" s="169">
        <f>+IF(CP507="M",CU545,0)</f>
        <v>0</v>
      </c>
      <c r="Z545" s="170"/>
      <c r="AB545" s="223"/>
      <c r="AC545" s="183"/>
      <c r="AD545" s="183"/>
      <c r="AE545" s="183"/>
      <c r="AF545" s="183"/>
      <c r="AG545" s="183"/>
      <c r="AH545" s="183"/>
      <c r="AI545" s="183"/>
      <c r="AJ545" s="183"/>
      <c r="AK545" s="226"/>
      <c r="AL545" s="227"/>
      <c r="AM545" s="223">
        <f>+SUM(AX545:BC545)/BC506</f>
        <v>0</v>
      </c>
      <c r="AN545" s="225"/>
      <c r="AO545" s="225"/>
      <c r="AP545" s="168"/>
      <c r="AQ545" s="168"/>
      <c r="AR545" s="168"/>
      <c r="AS545" s="166"/>
      <c r="AT545" s="183">
        <f>IF(CM507=0,0,5-CM545*0.3)</f>
        <v>0</v>
      </c>
      <c r="AU545" s="169">
        <f>+IF(CQ507="G",CU545,0)</f>
        <v>0</v>
      </c>
      <c r="AV545" s="173"/>
      <c r="AX545" s="228"/>
      <c r="AY545" s="229"/>
      <c r="AZ545" s="229"/>
      <c r="BA545" s="229"/>
      <c r="BB545" s="229"/>
      <c r="BC545" s="230"/>
      <c r="BE545" s="231"/>
      <c r="BF545" s="183"/>
      <c r="BG545" s="183"/>
      <c r="BH545" s="183"/>
      <c r="BI545" s="183"/>
      <c r="BJ545" s="183"/>
      <c r="BK545" s="183"/>
      <c r="BL545" s="183"/>
      <c r="BM545" s="183"/>
      <c r="BN545" s="226"/>
      <c r="BO545" s="227"/>
      <c r="BP545" s="223"/>
      <c r="BQ545" s="225"/>
      <c r="BR545" s="225"/>
      <c r="BS545" s="168"/>
      <c r="BT545" s="168"/>
      <c r="BU545" s="168"/>
      <c r="BV545" s="166"/>
      <c r="BW545" s="183">
        <f>IF(CV507=0,0,5-CV545*0.3)</f>
        <v>0</v>
      </c>
      <c r="BX545" s="169">
        <f>+IF(AY507="G",BC545,0)</f>
        <v>0</v>
      </c>
      <c r="BY545" s="184"/>
      <c r="CA545" s="185">
        <f>+SUM(F545:O545)*F507/P506+P545*P507+Q507*SUM(Q545:W545)/W506+X507*X545+Y507*Y545+Z507*Z545</f>
        <v>0</v>
      </c>
      <c r="CB545" s="232">
        <f t="shared" si="82"/>
        <v>0</v>
      </c>
      <c r="CC545" s="187"/>
      <c r="CD545" s="188">
        <f>+SUM(AB545:AL545)*AB507/AL$2+SUM(AM545:AS545)*AM507/AS$2+AT545*AT507+AU545*AU507+AV545*AV507</f>
        <v>0</v>
      </c>
      <c r="CE545" s="233">
        <f t="shared" si="83"/>
        <v>0</v>
      </c>
      <c r="CF545" s="190"/>
      <c r="CG545" s="191">
        <f>+SUM(BE545:BO545)*BE507/BO$2+SUM(BP545:BV545)*BP507/BV$2+BW545*BW507+BX545*BX507+BY545*BY507</f>
        <v>0</v>
      </c>
      <c r="CH545" s="234">
        <f t="shared" si="84"/>
        <v>0</v>
      </c>
      <c r="CI545" s="190"/>
      <c r="CJ545" s="433">
        <f>+CA545*CA508+CD545*CD508+CG545*CG508</f>
        <v>0</v>
      </c>
      <c r="CL545" s="236"/>
      <c r="CM545" s="237"/>
      <c r="CN545" s="238"/>
      <c r="CP545" s="239"/>
      <c r="CQ545" s="240"/>
      <c r="CR545" s="240"/>
      <c r="CS545" s="240"/>
      <c r="CT545" s="241"/>
      <c r="CU545" s="242">
        <f t="shared" si="93"/>
        <v>0</v>
      </c>
      <c r="CW545" s="243"/>
      <c r="CX545" s="244">
        <f>+IF(DM545=0,0,IF(5*DM545/DM507&lt;2,2,5*DM545/DM507))</f>
        <v>0</v>
      </c>
      <c r="CY545" s="202">
        <f t="shared" si="86"/>
        <v>0</v>
      </c>
      <c r="CZ545" s="245">
        <f>+CW507*CW545+CX507*CX545+CY507*CY545</f>
        <v>0</v>
      </c>
      <c r="DA545" s="204"/>
      <c r="DB545" s="243"/>
      <c r="DC545" s="244">
        <f>+IF(DN545=0,0,IF(5*DN545/DN507&lt;2,2,5*DN545/DN507))</f>
        <v>0</v>
      </c>
      <c r="DD545" s="202">
        <f t="shared" si="87"/>
        <v>0</v>
      </c>
      <c r="DE545" s="246">
        <f>+DB507*DB545+DC507*DC545+DD507*DD545</f>
        <v>0</v>
      </c>
      <c r="DF545" s="190"/>
      <c r="DG545" s="243"/>
      <c r="DH545" s="202">
        <f t="shared" si="85"/>
        <v>0</v>
      </c>
      <c r="DI545" s="202">
        <f t="shared" si="88"/>
        <v>0</v>
      </c>
      <c r="DJ545" s="246">
        <f>+DG507*DG545+DH507*DH545+DI507*DI545</f>
        <v>0</v>
      </c>
      <c r="DK545" s="209"/>
      <c r="DL545" s="247"/>
      <c r="DM545" s="248"/>
      <c r="DN545" s="248"/>
      <c r="DO545" s="249"/>
      <c r="DR545" s="250">
        <f t="shared" si="89"/>
        <v>0</v>
      </c>
      <c r="DS545" s="397"/>
      <c r="DT545" s="397"/>
      <c r="DU545" s="398"/>
      <c r="DV545" s="391"/>
      <c r="DW545" s="253">
        <f t="shared" si="90"/>
        <v>0</v>
      </c>
      <c r="DX545" s="399"/>
      <c r="DY545" s="399"/>
      <c r="DZ545" s="400"/>
      <c r="EA545" s="391"/>
      <c r="EB545" s="401">
        <f t="shared" si="91"/>
        <v>0</v>
      </c>
      <c r="EC545" s="402"/>
      <c r="ED545" s="402"/>
      <c r="EE545" s="403"/>
    </row>
    <row r="546" spans="1:135" x14ac:dyDescent="0.3">
      <c r="A546" s="20">
        <f t="shared" si="92"/>
        <v>71038</v>
      </c>
      <c r="B546" s="21"/>
      <c r="C546" s="21"/>
      <c r="D546" s="21"/>
      <c r="E546" s="458"/>
      <c r="F546" s="223"/>
      <c r="G546" s="183"/>
      <c r="H546" s="183"/>
      <c r="I546" s="183"/>
      <c r="J546" s="183"/>
      <c r="K546" s="183"/>
      <c r="L546" s="183"/>
      <c r="M546" s="183"/>
      <c r="N546" s="183"/>
      <c r="O546" s="224"/>
      <c r="P546" s="167">
        <f>+IF(DL546=0,0,IF(5*DL546/DL543&lt;2,2,5*DL546/DL507))</f>
        <v>0</v>
      </c>
      <c r="Q546" s="223"/>
      <c r="R546" s="225"/>
      <c r="S546" s="225"/>
      <c r="T546" s="168"/>
      <c r="U546" s="168"/>
      <c r="V546" s="168"/>
      <c r="W546" s="166"/>
      <c r="X546" s="183">
        <f>IF(CL507=0,0,5-CL546*0.3)</f>
        <v>0</v>
      </c>
      <c r="Y546" s="169">
        <f>+IF(CP507="M",CU546,0)</f>
        <v>0</v>
      </c>
      <c r="Z546" s="170"/>
      <c r="AB546" s="223"/>
      <c r="AC546" s="183"/>
      <c r="AD546" s="183"/>
      <c r="AE546" s="183"/>
      <c r="AF546" s="183"/>
      <c r="AG546" s="183"/>
      <c r="AH546" s="183"/>
      <c r="AI546" s="183"/>
      <c r="AJ546" s="183"/>
      <c r="AK546" s="226"/>
      <c r="AL546" s="227"/>
      <c r="AM546" s="223">
        <f>+SUM(AX546:BC546)/BC506</f>
        <v>0</v>
      </c>
      <c r="AN546" s="225"/>
      <c r="AO546" s="225"/>
      <c r="AP546" s="168"/>
      <c r="AQ546" s="168"/>
      <c r="AR546" s="168"/>
      <c r="AS546" s="166"/>
      <c r="AT546" s="183">
        <f>IF(CM507=0,0,5-CM546*0.3)</f>
        <v>0</v>
      </c>
      <c r="AU546" s="169">
        <f>+IF(CQ507="G",CU546,0)</f>
        <v>0</v>
      </c>
      <c r="AV546" s="173"/>
      <c r="AX546" s="228"/>
      <c r="AY546" s="229"/>
      <c r="AZ546" s="229"/>
      <c r="BA546" s="229"/>
      <c r="BB546" s="229"/>
      <c r="BC546" s="230"/>
      <c r="BE546" s="231"/>
      <c r="BF546" s="183"/>
      <c r="BG546" s="183"/>
      <c r="BH546" s="183"/>
      <c r="BI546" s="183"/>
      <c r="BJ546" s="183"/>
      <c r="BK546" s="183"/>
      <c r="BL546" s="183"/>
      <c r="BM546" s="183"/>
      <c r="BN546" s="226"/>
      <c r="BO546" s="227"/>
      <c r="BP546" s="223"/>
      <c r="BQ546" s="225"/>
      <c r="BR546" s="225"/>
      <c r="BS546" s="168"/>
      <c r="BT546" s="168"/>
      <c r="BU546" s="168"/>
      <c r="BV546" s="166"/>
      <c r="BW546" s="183">
        <f>IF(CV507=0,0,5-CV546*0.3)</f>
        <v>0</v>
      </c>
      <c r="BX546" s="169">
        <f>+IF(AY507="G",BC546,0)</f>
        <v>0</v>
      </c>
      <c r="BY546" s="184"/>
      <c r="CA546" s="185">
        <f>+SUM(F546:O546)*F507/P506+P546*P507+Q507*SUM(Q546:W546)/W506+X507*X546+Y507*Y546+Z507*Z546</f>
        <v>0</v>
      </c>
      <c r="CB546" s="232">
        <f t="shared" si="82"/>
        <v>0</v>
      </c>
      <c r="CC546" s="187"/>
      <c r="CD546" s="188">
        <f>+SUM(AB546:AL546)*AB507/AL$2+SUM(AM546:AS546)*AM507/AS$2+AT546*AT507+AU546*AU507+AV546*AV507</f>
        <v>0</v>
      </c>
      <c r="CE546" s="233">
        <f t="shared" si="83"/>
        <v>0</v>
      </c>
      <c r="CF546" s="190"/>
      <c r="CG546" s="191">
        <f>+SUM(BE546:BO546)*BE507/BO$2+SUM(BP546:BV546)*BP507/BV$2+BW546*BW507+BX546*BX507+BY546*BY507</f>
        <v>0</v>
      </c>
      <c r="CH546" s="234">
        <f t="shared" si="84"/>
        <v>0</v>
      </c>
      <c r="CI546" s="190"/>
      <c r="CJ546" s="433">
        <f>+CA546*CA508+CD546*CD508+CG546*CG508</f>
        <v>0</v>
      </c>
      <c r="CL546" s="236"/>
      <c r="CM546" s="237"/>
      <c r="CN546" s="238"/>
      <c r="CP546" s="239"/>
      <c r="CQ546" s="240"/>
      <c r="CR546" s="240"/>
      <c r="CS546" s="240"/>
      <c r="CT546" s="241"/>
      <c r="CU546" s="242">
        <f t="shared" si="93"/>
        <v>0</v>
      </c>
      <c r="CW546" s="243"/>
      <c r="CX546" s="244">
        <f>+IF(DM546=0,0,IF(5*DM546/DM507&lt;2,2,5*DM546/DM507))</f>
        <v>0</v>
      </c>
      <c r="CY546" s="202">
        <f t="shared" si="86"/>
        <v>0</v>
      </c>
      <c r="CZ546" s="245">
        <f>+CW507*CW546+CX507*CX546+CY507*CY546</f>
        <v>0</v>
      </c>
      <c r="DA546" s="204"/>
      <c r="DB546" s="243"/>
      <c r="DC546" s="244">
        <f>+IF(DN546=0,0,IF(5*DN546/DN507&lt;2,2,5*DN546/DN507))</f>
        <v>0</v>
      </c>
      <c r="DD546" s="202">
        <f t="shared" si="87"/>
        <v>0</v>
      </c>
      <c r="DE546" s="246">
        <f>+DB507*DB546+DC507*DC546+DD507*DD546</f>
        <v>0</v>
      </c>
      <c r="DF546" s="190"/>
      <c r="DG546" s="243"/>
      <c r="DH546" s="202">
        <f t="shared" si="85"/>
        <v>0</v>
      </c>
      <c r="DI546" s="202">
        <f t="shared" si="88"/>
        <v>0</v>
      </c>
      <c r="DJ546" s="246">
        <f>+DG507*DG546+DH507*DH546+DI507*DI546</f>
        <v>0</v>
      </c>
      <c r="DK546" s="209"/>
      <c r="DL546" s="247"/>
      <c r="DM546" s="248"/>
      <c r="DN546" s="248"/>
      <c r="DO546" s="249"/>
      <c r="DR546" s="250">
        <f t="shared" si="89"/>
        <v>0</v>
      </c>
      <c r="DS546" s="397"/>
      <c r="DT546" s="397"/>
      <c r="DU546" s="398"/>
      <c r="DV546" s="391"/>
      <c r="DW546" s="253">
        <f t="shared" si="90"/>
        <v>0</v>
      </c>
      <c r="DX546" s="399"/>
      <c r="DY546" s="399"/>
      <c r="DZ546" s="400"/>
      <c r="EA546" s="391"/>
      <c r="EB546" s="401">
        <f t="shared" si="91"/>
        <v>0</v>
      </c>
      <c r="EC546" s="402"/>
      <c r="ED546" s="402"/>
      <c r="EE546" s="403"/>
    </row>
    <row r="547" spans="1:135" x14ac:dyDescent="0.3">
      <c r="A547" s="20">
        <f t="shared" si="92"/>
        <v>71039</v>
      </c>
      <c r="B547" s="21"/>
      <c r="C547" s="21"/>
      <c r="D547" s="21"/>
      <c r="E547" s="458"/>
      <c r="F547" s="223"/>
      <c r="G547" s="183"/>
      <c r="H547" s="183"/>
      <c r="I547" s="183"/>
      <c r="J547" s="183"/>
      <c r="K547" s="183"/>
      <c r="L547" s="183"/>
      <c r="M547" s="183"/>
      <c r="N547" s="183"/>
      <c r="O547" s="224"/>
      <c r="P547" s="167">
        <f>+IF(DL547=0,0,IF(5*DL547/DL544&lt;2,2,5*DL547/DL507))</f>
        <v>0</v>
      </c>
      <c r="Q547" s="223"/>
      <c r="R547" s="225"/>
      <c r="S547" s="225"/>
      <c r="T547" s="168"/>
      <c r="U547" s="168"/>
      <c r="V547" s="168"/>
      <c r="W547" s="166"/>
      <c r="X547" s="183">
        <f>IF(CL507=0,0,5-CL547*0.3)</f>
        <v>0</v>
      </c>
      <c r="Y547" s="169">
        <f>+IF(CP507="M",CU547,0)</f>
        <v>0</v>
      </c>
      <c r="Z547" s="170"/>
      <c r="AB547" s="223"/>
      <c r="AC547" s="183"/>
      <c r="AD547" s="183"/>
      <c r="AE547" s="183"/>
      <c r="AF547" s="183"/>
      <c r="AG547" s="183"/>
      <c r="AH547" s="183"/>
      <c r="AI547" s="183"/>
      <c r="AJ547" s="183"/>
      <c r="AK547" s="226"/>
      <c r="AL547" s="227"/>
      <c r="AM547" s="223">
        <f>+SUM(AX547:BC547)/BC506</f>
        <v>0</v>
      </c>
      <c r="AN547" s="225"/>
      <c r="AO547" s="225"/>
      <c r="AP547" s="168"/>
      <c r="AQ547" s="168"/>
      <c r="AR547" s="168"/>
      <c r="AS547" s="166"/>
      <c r="AT547" s="183">
        <f>IF(CM507=0,0,5-CM547*0.3)</f>
        <v>0</v>
      </c>
      <c r="AU547" s="169">
        <f>+IF(CQ507="G",CU547,0)</f>
        <v>0</v>
      </c>
      <c r="AV547" s="173"/>
      <c r="AX547" s="228"/>
      <c r="AY547" s="229"/>
      <c r="AZ547" s="229"/>
      <c r="BA547" s="229"/>
      <c r="BB547" s="229"/>
      <c r="BC547" s="230"/>
      <c r="BE547" s="231"/>
      <c r="BF547" s="183"/>
      <c r="BG547" s="183"/>
      <c r="BH547" s="183"/>
      <c r="BI547" s="183"/>
      <c r="BJ547" s="183"/>
      <c r="BK547" s="183"/>
      <c r="BL547" s="183"/>
      <c r="BM547" s="183"/>
      <c r="BN547" s="226"/>
      <c r="BO547" s="227"/>
      <c r="BP547" s="223"/>
      <c r="BQ547" s="225"/>
      <c r="BR547" s="225"/>
      <c r="BS547" s="168"/>
      <c r="BT547" s="168"/>
      <c r="BU547" s="168"/>
      <c r="BV547" s="166"/>
      <c r="BW547" s="183">
        <f>IF(CV507=0,0,5-CV547*0.3)</f>
        <v>0</v>
      </c>
      <c r="BX547" s="169">
        <f>+IF(AY507="G",BC547,0)</f>
        <v>0</v>
      </c>
      <c r="BY547" s="184"/>
      <c r="CA547" s="185">
        <f>+SUM(F547:O547)*F507/P506+P547*P507+Q507*SUM(Q547:W547)/W506+X507*X547+Y507*Y547+Z507*Z547</f>
        <v>0</v>
      </c>
      <c r="CB547" s="232">
        <f t="shared" si="82"/>
        <v>0</v>
      </c>
      <c r="CC547" s="187"/>
      <c r="CD547" s="188">
        <f>+SUM(AB547:AL547)*AB507/AL$2+SUM(AM547:AS547)*AM507/AS$2+AT547*AT507+AU547*AU507+AV547*AV507</f>
        <v>0</v>
      </c>
      <c r="CE547" s="233">
        <f t="shared" si="83"/>
        <v>0</v>
      </c>
      <c r="CF547" s="190"/>
      <c r="CG547" s="191">
        <f>+SUM(BE547:BO547)*BE507/BO$2+SUM(BP547:BV547)*BP507/BV$2+BW547*BW507+BX547*BX507+BY547*BY507</f>
        <v>0</v>
      </c>
      <c r="CH547" s="234">
        <f t="shared" si="84"/>
        <v>0</v>
      </c>
      <c r="CI547" s="190"/>
      <c r="CJ547" s="433">
        <f>+CA547*CA508+CD547*CD508+CG547*CG508</f>
        <v>0</v>
      </c>
      <c r="CL547" s="236"/>
      <c r="CM547" s="237"/>
      <c r="CN547" s="238"/>
      <c r="CP547" s="239"/>
      <c r="CQ547" s="240"/>
      <c r="CR547" s="240"/>
      <c r="CS547" s="240"/>
      <c r="CT547" s="241"/>
      <c r="CU547" s="242">
        <f t="shared" si="93"/>
        <v>0</v>
      </c>
      <c r="CW547" s="243"/>
      <c r="CX547" s="244">
        <f>+IF(DM547=0,0,IF(5*DM547/DM507&lt;2,2,5*DM547/DM507))</f>
        <v>0</v>
      </c>
      <c r="CY547" s="202">
        <f t="shared" si="86"/>
        <v>0</v>
      </c>
      <c r="CZ547" s="245">
        <f>+CW507*CW547+CX507*CX547+CY507*CY547</f>
        <v>0</v>
      </c>
      <c r="DA547" s="204"/>
      <c r="DB547" s="243"/>
      <c r="DC547" s="244">
        <f>+IF(DN547=0,0,IF(5*DN547/DN507&lt;2,2,5*DN547/DN507))</f>
        <v>0</v>
      </c>
      <c r="DD547" s="202">
        <f t="shared" si="87"/>
        <v>0</v>
      </c>
      <c r="DE547" s="246">
        <f>+DB507*DB547+DC507*DC547+DD507*DD547</f>
        <v>0</v>
      </c>
      <c r="DF547" s="190"/>
      <c r="DG547" s="243"/>
      <c r="DH547" s="202">
        <f t="shared" si="85"/>
        <v>0</v>
      </c>
      <c r="DI547" s="202">
        <f t="shared" si="88"/>
        <v>0</v>
      </c>
      <c r="DJ547" s="246">
        <f>+DG507*DG547+DH507*DH547+DI507*DI547</f>
        <v>0</v>
      </c>
      <c r="DK547" s="209"/>
      <c r="DL547" s="247"/>
      <c r="DM547" s="248"/>
      <c r="DN547" s="248"/>
      <c r="DO547" s="249"/>
      <c r="DR547" s="250">
        <f t="shared" si="89"/>
        <v>0</v>
      </c>
      <c r="DS547" s="397"/>
      <c r="DT547" s="397"/>
      <c r="DU547" s="398"/>
      <c r="DV547" s="391"/>
      <c r="DW547" s="253">
        <f t="shared" si="90"/>
        <v>0</v>
      </c>
      <c r="DX547" s="399"/>
      <c r="DY547" s="399"/>
      <c r="DZ547" s="400"/>
      <c r="EA547" s="391"/>
      <c r="EB547" s="401">
        <f t="shared" si="91"/>
        <v>0</v>
      </c>
      <c r="EC547" s="402"/>
      <c r="ED547" s="402"/>
      <c r="EE547" s="403"/>
    </row>
    <row r="548" spans="1:135" x14ac:dyDescent="0.3">
      <c r="A548" s="20">
        <f t="shared" si="92"/>
        <v>71040</v>
      </c>
      <c r="B548" s="21"/>
      <c r="C548" s="21"/>
      <c r="D548" s="21"/>
      <c r="E548" s="458"/>
      <c r="F548" s="223"/>
      <c r="G548" s="183"/>
      <c r="H548" s="183"/>
      <c r="I548" s="183"/>
      <c r="J548" s="183"/>
      <c r="K548" s="183"/>
      <c r="L548" s="183"/>
      <c r="M548" s="183"/>
      <c r="N548" s="183"/>
      <c r="O548" s="224"/>
      <c r="P548" s="167">
        <f>+IF(DL548=0,0,IF(5*DL548/DL545&lt;2,2,5*DL548/DL507))</f>
        <v>0</v>
      </c>
      <c r="Q548" s="223"/>
      <c r="R548" s="225"/>
      <c r="S548" s="225"/>
      <c r="T548" s="168"/>
      <c r="U548" s="168"/>
      <c r="V548" s="168"/>
      <c r="W548" s="166"/>
      <c r="X548" s="183">
        <f>IF(CL507=0,0,5-CL548*0.3)</f>
        <v>0</v>
      </c>
      <c r="Y548" s="169">
        <f>+IF(CP507="M",CU548,0)</f>
        <v>0</v>
      </c>
      <c r="Z548" s="170"/>
      <c r="AB548" s="223"/>
      <c r="AC548" s="183"/>
      <c r="AD548" s="183"/>
      <c r="AE548" s="183"/>
      <c r="AF548" s="183"/>
      <c r="AG548" s="183"/>
      <c r="AH548" s="183"/>
      <c r="AI548" s="183"/>
      <c r="AJ548" s="183"/>
      <c r="AK548" s="226"/>
      <c r="AL548" s="227"/>
      <c r="AM548" s="223">
        <f>+SUM(AX548:BC548)/BC506</f>
        <v>0</v>
      </c>
      <c r="AN548" s="225"/>
      <c r="AO548" s="225"/>
      <c r="AP548" s="168"/>
      <c r="AQ548" s="168"/>
      <c r="AR548" s="168"/>
      <c r="AS548" s="166"/>
      <c r="AT548" s="183">
        <f>IF(CM507=0,0,5-CM548*0.3)</f>
        <v>0</v>
      </c>
      <c r="AU548" s="169">
        <f>+IF(CQ507="G",CU548,0)</f>
        <v>0</v>
      </c>
      <c r="AV548" s="173"/>
      <c r="AX548" s="228"/>
      <c r="AY548" s="229"/>
      <c r="AZ548" s="229"/>
      <c r="BA548" s="229"/>
      <c r="BB548" s="229"/>
      <c r="BC548" s="230"/>
      <c r="BE548" s="231"/>
      <c r="BF548" s="183"/>
      <c r="BG548" s="183"/>
      <c r="BH548" s="183"/>
      <c r="BI548" s="183"/>
      <c r="BJ548" s="183"/>
      <c r="BK548" s="183"/>
      <c r="BL548" s="183"/>
      <c r="BM548" s="183"/>
      <c r="BN548" s="226"/>
      <c r="BO548" s="227"/>
      <c r="BP548" s="223"/>
      <c r="BQ548" s="225"/>
      <c r="BR548" s="225"/>
      <c r="BS548" s="168"/>
      <c r="BT548" s="168"/>
      <c r="BU548" s="168"/>
      <c r="BV548" s="166"/>
      <c r="BW548" s="183">
        <f>IF(CV507=0,0,5-CV548*0.3)</f>
        <v>0</v>
      </c>
      <c r="BX548" s="169">
        <f>+IF(AY507="G",BC548,0)</f>
        <v>0</v>
      </c>
      <c r="BY548" s="184"/>
      <c r="CA548" s="185">
        <f>+SUM(F548:O548)*F507/P506+P548*P507+Q507*SUM(Q548:W548)/W506+X507*X548+Y507*Y548+Z507*Z548</f>
        <v>0</v>
      </c>
      <c r="CB548" s="232">
        <f t="shared" si="82"/>
        <v>0</v>
      </c>
      <c r="CC548" s="187"/>
      <c r="CD548" s="188">
        <f>+SUM(AB548:AL548)*AB507/AL$2+SUM(AM548:AS548)*AM507/AS$2+AT548*AT507+AU548*AU507+AV548*AV507</f>
        <v>0</v>
      </c>
      <c r="CE548" s="233">
        <f t="shared" si="83"/>
        <v>0</v>
      </c>
      <c r="CF548" s="190"/>
      <c r="CG548" s="191">
        <f>+SUM(BE548:BO548)*BE507/BO$2+SUM(BP548:BV548)*BP507/BV$2+BW548*BW507+BX548*BX507+BY548*BY507</f>
        <v>0</v>
      </c>
      <c r="CH548" s="234">
        <f t="shared" si="84"/>
        <v>0</v>
      </c>
      <c r="CI548" s="190"/>
      <c r="CJ548" s="433">
        <f>+CA548*CA508+CD548*CD508+CG548*CG508</f>
        <v>0</v>
      </c>
      <c r="CL548" s="236"/>
      <c r="CM548" s="237"/>
      <c r="CN548" s="238"/>
      <c r="CP548" s="239"/>
      <c r="CQ548" s="240"/>
      <c r="CR548" s="240"/>
      <c r="CS548" s="240"/>
      <c r="CT548" s="241"/>
      <c r="CU548" s="242">
        <f t="shared" si="93"/>
        <v>0</v>
      </c>
      <c r="CW548" s="243"/>
      <c r="CX548" s="244">
        <f>+IF(DM548=0,0,IF(5*DM548/DM507&lt;2,2,5*DM548/DM507))</f>
        <v>0</v>
      </c>
      <c r="CY548" s="202">
        <f t="shared" si="86"/>
        <v>0</v>
      </c>
      <c r="CZ548" s="245">
        <f>+CW507*CW548+CX507*CX548+CY507*CY548</f>
        <v>0</v>
      </c>
      <c r="DA548" s="204"/>
      <c r="DB548" s="243"/>
      <c r="DC548" s="244">
        <f>+IF(DN548=0,0,IF(5*DN548/DN507&lt;2,2,5*DN548/DN507))</f>
        <v>0</v>
      </c>
      <c r="DD548" s="202">
        <f t="shared" si="87"/>
        <v>0</v>
      </c>
      <c r="DE548" s="246">
        <f>+DB507*DB548+DC507*DC548+DD507*DD548</f>
        <v>0</v>
      </c>
      <c r="DF548" s="190"/>
      <c r="DG548" s="243"/>
      <c r="DH548" s="202">
        <f t="shared" si="85"/>
        <v>0</v>
      </c>
      <c r="DI548" s="202">
        <f t="shared" si="88"/>
        <v>0</v>
      </c>
      <c r="DJ548" s="246">
        <f>+DG507*DG548+DH507*DH548+DI507*DI548</f>
        <v>0</v>
      </c>
      <c r="DK548" s="209"/>
      <c r="DL548" s="247"/>
      <c r="DM548" s="248"/>
      <c r="DN548" s="248"/>
      <c r="DO548" s="249"/>
      <c r="DR548" s="250">
        <f t="shared" si="89"/>
        <v>0</v>
      </c>
      <c r="DS548" s="397"/>
      <c r="DT548" s="397"/>
      <c r="DU548" s="398"/>
      <c r="DV548" s="391"/>
      <c r="DW548" s="253">
        <f t="shared" si="90"/>
        <v>0</v>
      </c>
      <c r="DX548" s="399"/>
      <c r="DY548" s="399"/>
      <c r="DZ548" s="400"/>
      <c r="EA548" s="391"/>
      <c r="EB548" s="401">
        <f t="shared" si="91"/>
        <v>0</v>
      </c>
      <c r="EC548" s="402"/>
      <c r="ED548" s="402"/>
      <c r="EE548" s="403"/>
    </row>
    <row r="549" spans="1:135" x14ac:dyDescent="0.3">
      <c r="A549" s="20">
        <f t="shared" si="92"/>
        <v>71041</v>
      </c>
      <c r="B549" s="21"/>
      <c r="C549" s="21"/>
      <c r="D549" s="21"/>
      <c r="E549" s="458"/>
      <c r="F549" s="223"/>
      <c r="G549" s="183"/>
      <c r="H549" s="183"/>
      <c r="I549" s="183"/>
      <c r="J549" s="183"/>
      <c r="K549" s="183"/>
      <c r="L549" s="183"/>
      <c r="M549" s="183"/>
      <c r="N549" s="183"/>
      <c r="O549" s="224"/>
      <c r="P549" s="167">
        <f>+IF(DL549=0,0,IF(5*DL549/DL546&lt;2,2,5*DL549/DL507))</f>
        <v>0</v>
      </c>
      <c r="Q549" s="223"/>
      <c r="R549" s="225"/>
      <c r="S549" s="225"/>
      <c r="T549" s="168"/>
      <c r="U549" s="168"/>
      <c r="V549" s="168"/>
      <c r="W549" s="166"/>
      <c r="X549" s="183">
        <f>IF(CL507=0,0,5-CL549*0.3)</f>
        <v>0</v>
      </c>
      <c r="Y549" s="169">
        <f>+IF(CP507="M",CU549,0)</f>
        <v>0</v>
      </c>
      <c r="Z549" s="170"/>
      <c r="AB549" s="223"/>
      <c r="AC549" s="183"/>
      <c r="AD549" s="183"/>
      <c r="AE549" s="183"/>
      <c r="AF549" s="183"/>
      <c r="AG549" s="183"/>
      <c r="AH549" s="183"/>
      <c r="AI549" s="183"/>
      <c r="AJ549" s="183"/>
      <c r="AK549" s="226"/>
      <c r="AL549" s="227"/>
      <c r="AM549" s="223">
        <f>+SUM(AX549:BC549)/BC506</f>
        <v>0</v>
      </c>
      <c r="AN549" s="225"/>
      <c r="AO549" s="225"/>
      <c r="AP549" s="168"/>
      <c r="AQ549" s="168"/>
      <c r="AR549" s="168"/>
      <c r="AS549" s="166"/>
      <c r="AT549" s="183">
        <f>IF(CM507=0,0,5-CM549*0.3)</f>
        <v>0</v>
      </c>
      <c r="AU549" s="169">
        <f>+IF(CQ507="G",CU549,0)</f>
        <v>0</v>
      </c>
      <c r="AV549" s="173"/>
      <c r="AX549" s="228"/>
      <c r="AY549" s="229"/>
      <c r="AZ549" s="229"/>
      <c r="BA549" s="229"/>
      <c r="BB549" s="229"/>
      <c r="BC549" s="230"/>
      <c r="BE549" s="231"/>
      <c r="BF549" s="183"/>
      <c r="BG549" s="183"/>
      <c r="BH549" s="183"/>
      <c r="BI549" s="183"/>
      <c r="BJ549" s="183"/>
      <c r="BK549" s="183"/>
      <c r="BL549" s="183"/>
      <c r="BM549" s="183"/>
      <c r="BN549" s="226"/>
      <c r="BO549" s="227"/>
      <c r="BP549" s="223"/>
      <c r="BQ549" s="225"/>
      <c r="BR549" s="225"/>
      <c r="BS549" s="168"/>
      <c r="BT549" s="168"/>
      <c r="BU549" s="168"/>
      <c r="BV549" s="166"/>
      <c r="BW549" s="183">
        <f>IF(CV507=0,0,5-CV549*0.3)</f>
        <v>0</v>
      </c>
      <c r="BX549" s="169">
        <f>+IF(AY507="G",BC549,0)</f>
        <v>0</v>
      </c>
      <c r="BY549" s="184"/>
      <c r="CA549" s="185">
        <f>+SUM(F549:O549)*F507/P506+P549*P507+Q507*SUM(Q549:W549)/W506+X507*X549+Y507*Y549+Z507*Z549</f>
        <v>0</v>
      </c>
      <c r="CB549" s="232">
        <f t="shared" si="82"/>
        <v>0</v>
      </c>
      <c r="CC549" s="187"/>
      <c r="CD549" s="188">
        <f>+SUM(AB549:AL549)*AB507/AL$2+SUM(AM549:AS549)*AM507/AS$2+AT549*AT507+AU549*AU507+AV549*AV507</f>
        <v>0</v>
      </c>
      <c r="CE549" s="233">
        <f t="shared" si="83"/>
        <v>0</v>
      </c>
      <c r="CF549" s="190"/>
      <c r="CG549" s="191">
        <f>+SUM(BE549:BO549)*BE507/BO$2+SUM(BP549:BV549)*BP507/BV$2+BW549*BW507+BX549*BX507+BY549*BY507</f>
        <v>0</v>
      </c>
      <c r="CH549" s="234">
        <f t="shared" si="84"/>
        <v>0</v>
      </c>
      <c r="CI549" s="190"/>
      <c r="CJ549" s="433">
        <f>+CA549*CA508+CD549*CD508+CG549*CG508</f>
        <v>0</v>
      </c>
      <c r="CL549" s="236"/>
      <c r="CM549" s="237"/>
      <c r="CN549" s="238"/>
      <c r="CP549" s="239"/>
      <c r="CQ549" s="240"/>
      <c r="CR549" s="240"/>
      <c r="CS549" s="240"/>
      <c r="CT549" s="241"/>
      <c r="CU549" s="242">
        <f t="shared" si="93"/>
        <v>0</v>
      </c>
      <c r="CW549" s="243"/>
      <c r="CX549" s="244">
        <f>+IF(DM549=0,0,IF(5*DM549/DM507&lt;2,2,5*DM549/DM507))</f>
        <v>0</v>
      </c>
      <c r="CY549" s="202">
        <f t="shared" si="86"/>
        <v>0</v>
      </c>
      <c r="CZ549" s="245">
        <f>+CW507*CW549+CX507*CX549+CY507*CY549</f>
        <v>0</v>
      </c>
      <c r="DA549" s="204"/>
      <c r="DB549" s="243"/>
      <c r="DC549" s="244">
        <f>+IF(DN549=0,0,IF(5*DN549/DN507&lt;2,2,5*DN549/DN507))</f>
        <v>0</v>
      </c>
      <c r="DD549" s="202">
        <f t="shared" si="87"/>
        <v>0</v>
      </c>
      <c r="DE549" s="246">
        <f>+DB507*DB549+DC507*DC549+DD507*DD549</f>
        <v>0</v>
      </c>
      <c r="DF549" s="190"/>
      <c r="DG549" s="243"/>
      <c r="DH549" s="202">
        <f t="shared" si="85"/>
        <v>0</v>
      </c>
      <c r="DI549" s="202">
        <f t="shared" si="88"/>
        <v>0</v>
      </c>
      <c r="DJ549" s="246">
        <f>+DG507*DG549+DH507*DH549+DI507*DI549</f>
        <v>0</v>
      </c>
      <c r="DK549" s="209"/>
      <c r="DL549" s="247"/>
      <c r="DM549" s="248"/>
      <c r="DN549" s="248"/>
      <c r="DO549" s="249"/>
      <c r="DR549" s="250">
        <f t="shared" si="89"/>
        <v>0</v>
      </c>
      <c r="DS549" s="397"/>
      <c r="DT549" s="397"/>
      <c r="DU549" s="398"/>
      <c r="DV549" s="391"/>
      <c r="DW549" s="253">
        <f t="shared" si="90"/>
        <v>0</v>
      </c>
      <c r="DX549" s="399"/>
      <c r="DY549" s="399"/>
      <c r="DZ549" s="400"/>
      <c r="EA549" s="391"/>
      <c r="EB549" s="401">
        <f t="shared" si="91"/>
        <v>0</v>
      </c>
      <c r="EC549" s="402"/>
      <c r="ED549" s="402"/>
      <c r="EE549" s="403"/>
    </row>
    <row r="550" spans="1:135" x14ac:dyDescent="0.3">
      <c r="A550" s="20">
        <f t="shared" si="92"/>
        <v>71042</v>
      </c>
      <c r="B550" s="21"/>
      <c r="C550" s="21"/>
      <c r="D550" s="21"/>
      <c r="E550" s="458"/>
      <c r="F550" s="223"/>
      <c r="G550" s="183"/>
      <c r="H550" s="183"/>
      <c r="I550" s="183"/>
      <c r="J550" s="183"/>
      <c r="K550" s="183"/>
      <c r="L550" s="183"/>
      <c r="M550" s="183"/>
      <c r="N550" s="183"/>
      <c r="O550" s="224"/>
      <c r="P550" s="167">
        <f>+IF(DL550=0,0,IF(5*DL550/DL547&lt;2,2,5*DL550/DL507))</f>
        <v>0</v>
      </c>
      <c r="Q550" s="223"/>
      <c r="R550" s="225"/>
      <c r="S550" s="225"/>
      <c r="T550" s="168"/>
      <c r="U550" s="168"/>
      <c r="V550" s="168"/>
      <c r="W550" s="166"/>
      <c r="X550" s="183">
        <f>IF(CL507=0,0,5-CL550*0.3)</f>
        <v>0</v>
      </c>
      <c r="Y550" s="169">
        <f>+IF(CP507="M",CU550,0)</f>
        <v>0</v>
      </c>
      <c r="Z550" s="170"/>
      <c r="AB550" s="223"/>
      <c r="AC550" s="183"/>
      <c r="AD550" s="183"/>
      <c r="AE550" s="183"/>
      <c r="AF550" s="183"/>
      <c r="AG550" s="183"/>
      <c r="AH550" s="183"/>
      <c r="AI550" s="183"/>
      <c r="AJ550" s="183"/>
      <c r="AK550" s="226"/>
      <c r="AL550" s="227"/>
      <c r="AM550" s="223">
        <f>+SUM(AX550:BC550)/BC506</f>
        <v>0</v>
      </c>
      <c r="AN550" s="225"/>
      <c r="AO550" s="225"/>
      <c r="AP550" s="168"/>
      <c r="AQ550" s="168"/>
      <c r="AR550" s="168"/>
      <c r="AS550" s="166"/>
      <c r="AT550" s="183">
        <f>IF(CM507=0,0,5-CM550*0.3)</f>
        <v>0</v>
      </c>
      <c r="AU550" s="169">
        <f>+IF(CQ507="G",CU550,0)</f>
        <v>0</v>
      </c>
      <c r="AV550" s="173"/>
      <c r="AX550" s="228"/>
      <c r="AY550" s="229"/>
      <c r="AZ550" s="229"/>
      <c r="BA550" s="229"/>
      <c r="BB550" s="229"/>
      <c r="BC550" s="230"/>
      <c r="BE550" s="231"/>
      <c r="BF550" s="183"/>
      <c r="BG550" s="183"/>
      <c r="BH550" s="183"/>
      <c r="BI550" s="183"/>
      <c r="BJ550" s="183"/>
      <c r="BK550" s="183"/>
      <c r="BL550" s="183"/>
      <c r="BM550" s="183"/>
      <c r="BN550" s="226"/>
      <c r="BO550" s="227"/>
      <c r="BP550" s="223"/>
      <c r="BQ550" s="225"/>
      <c r="BR550" s="225"/>
      <c r="BS550" s="168"/>
      <c r="BT550" s="168"/>
      <c r="BU550" s="168"/>
      <c r="BV550" s="166"/>
      <c r="BW550" s="183">
        <f>IF(CV507=0,0,5-CV550*0.3)</f>
        <v>0</v>
      </c>
      <c r="BX550" s="169">
        <f>+IF(AY507="G",BC550,0)</f>
        <v>0</v>
      </c>
      <c r="BY550" s="184"/>
      <c r="CA550" s="185">
        <f>+SUM(F550:O550)*F507/P506+P550*P507+Q507*SUM(Q550:W550)/W506+X507*X550+Y507*Y550+Z507*Z550</f>
        <v>0</v>
      </c>
      <c r="CB550" s="232">
        <f t="shared" si="82"/>
        <v>0</v>
      </c>
      <c r="CC550" s="187"/>
      <c r="CD550" s="188">
        <f>+SUM(AB550:AL550)*AB507/AL$2+SUM(AM550:AS550)*AM507/AS$2+AT550*AT507+AU550*AU507+AV550*AV507</f>
        <v>0</v>
      </c>
      <c r="CE550" s="233">
        <f t="shared" si="83"/>
        <v>0</v>
      </c>
      <c r="CF550" s="190"/>
      <c r="CG550" s="191">
        <f>+SUM(BE550:BO550)*BE507/BO$2+SUM(BP550:BV550)*BP507/BV$2+BW550*BW507+BX550*BX507+BY550*BY507</f>
        <v>0</v>
      </c>
      <c r="CH550" s="234">
        <f t="shared" si="84"/>
        <v>0</v>
      </c>
      <c r="CI550" s="190"/>
      <c r="CJ550" s="433">
        <f>+CA550*CA508+CD550*CD508+CG550*CG508</f>
        <v>0</v>
      </c>
      <c r="CL550" s="236"/>
      <c r="CM550" s="237"/>
      <c r="CN550" s="238"/>
      <c r="CP550" s="239"/>
      <c r="CQ550" s="240"/>
      <c r="CR550" s="240"/>
      <c r="CS550" s="240"/>
      <c r="CT550" s="241"/>
      <c r="CU550" s="242">
        <f t="shared" si="93"/>
        <v>0</v>
      </c>
      <c r="CW550" s="243"/>
      <c r="CX550" s="244">
        <f>+IF(DM550=0,0,IF(5*DM550/DM507&lt;2,2,5*DM550/DM507))</f>
        <v>0</v>
      </c>
      <c r="CY550" s="202">
        <f t="shared" si="86"/>
        <v>0</v>
      </c>
      <c r="CZ550" s="245">
        <f>+CW507*CW550+CX507*CX550+CY507*CY550</f>
        <v>0</v>
      </c>
      <c r="DA550" s="204"/>
      <c r="DB550" s="243"/>
      <c r="DC550" s="244">
        <f>+IF(DN550=0,0,IF(5*DN550/DN507&lt;2,2,5*DN550/DN507))</f>
        <v>0</v>
      </c>
      <c r="DD550" s="202">
        <f t="shared" si="87"/>
        <v>0</v>
      </c>
      <c r="DE550" s="246">
        <f>+DB507*DB550+DC507*DC550+DD507*DD550</f>
        <v>0</v>
      </c>
      <c r="DF550" s="190"/>
      <c r="DG550" s="243"/>
      <c r="DH550" s="202">
        <f t="shared" si="85"/>
        <v>0</v>
      </c>
      <c r="DI550" s="202">
        <f t="shared" si="88"/>
        <v>0</v>
      </c>
      <c r="DJ550" s="246">
        <f>+DG507*DG550+DH507*DH550+DI507*DI550</f>
        <v>0</v>
      </c>
      <c r="DK550" s="209"/>
      <c r="DL550" s="247"/>
      <c r="DM550" s="248"/>
      <c r="DN550" s="248"/>
      <c r="DO550" s="249"/>
      <c r="DR550" s="250">
        <f t="shared" si="89"/>
        <v>0</v>
      </c>
      <c r="DS550" s="397"/>
      <c r="DT550" s="397"/>
      <c r="DU550" s="398"/>
      <c r="DV550" s="391"/>
      <c r="DW550" s="253">
        <f t="shared" si="90"/>
        <v>0</v>
      </c>
      <c r="DX550" s="399"/>
      <c r="DY550" s="399"/>
      <c r="DZ550" s="400"/>
      <c r="EA550" s="391"/>
      <c r="EB550" s="401">
        <f t="shared" si="91"/>
        <v>0</v>
      </c>
      <c r="EC550" s="402"/>
      <c r="ED550" s="402"/>
      <c r="EE550" s="403"/>
    </row>
    <row r="551" spans="1:135" x14ac:dyDescent="0.3">
      <c r="A551" s="20">
        <f t="shared" si="92"/>
        <v>71043</v>
      </c>
      <c r="B551" s="21"/>
      <c r="C551" s="21"/>
      <c r="D551" s="21"/>
      <c r="E551" s="458"/>
      <c r="F551" s="223"/>
      <c r="G551" s="183"/>
      <c r="H551" s="183"/>
      <c r="I551" s="183"/>
      <c r="J551" s="183"/>
      <c r="K551" s="183"/>
      <c r="L551" s="183"/>
      <c r="M551" s="183"/>
      <c r="N551" s="183"/>
      <c r="O551" s="224"/>
      <c r="P551" s="167">
        <f>+IF(DL551=0,0,IF(5*DL551/DL548&lt;2,2,5*DL551/DL507))</f>
        <v>0</v>
      </c>
      <c r="Q551" s="223"/>
      <c r="R551" s="225"/>
      <c r="S551" s="225"/>
      <c r="T551" s="168"/>
      <c r="U551" s="168"/>
      <c r="V551" s="168"/>
      <c r="W551" s="166"/>
      <c r="X551" s="183">
        <f>IF(CL507=0,0,5-CL551*0.3)</f>
        <v>0</v>
      </c>
      <c r="Y551" s="169">
        <f>+IF(CP507="M",CU551,0)</f>
        <v>0</v>
      </c>
      <c r="Z551" s="170"/>
      <c r="AB551" s="223"/>
      <c r="AC551" s="183"/>
      <c r="AD551" s="183"/>
      <c r="AE551" s="183"/>
      <c r="AF551" s="183"/>
      <c r="AG551" s="183"/>
      <c r="AH551" s="183"/>
      <c r="AI551" s="183"/>
      <c r="AJ551" s="183"/>
      <c r="AK551" s="226"/>
      <c r="AL551" s="227"/>
      <c r="AM551" s="223">
        <f>+SUM(AX551:BC551)/BC506</f>
        <v>0</v>
      </c>
      <c r="AN551" s="225"/>
      <c r="AO551" s="225"/>
      <c r="AP551" s="168"/>
      <c r="AQ551" s="168"/>
      <c r="AR551" s="168"/>
      <c r="AS551" s="166"/>
      <c r="AT551" s="183">
        <f>IF(CM507=0,0,5-CM551*0.3)</f>
        <v>0</v>
      </c>
      <c r="AU551" s="169">
        <f>+IF(CQ507="G",CU551,0)</f>
        <v>0</v>
      </c>
      <c r="AV551" s="173"/>
      <c r="AX551" s="228"/>
      <c r="AY551" s="229"/>
      <c r="AZ551" s="229"/>
      <c r="BA551" s="229"/>
      <c r="BB551" s="229"/>
      <c r="BC551" s="230"/>
      <c r="BE551" s="231"/>
      <c r="BF551" s="183"/>
      <c r="BG551" s="183"/>
      <c r="BH551" s="183"/>
      <c r="BI551" s="183"/>
      <c r="BJ551" s="183"/>
      <c r="BK551" s="183"/>
      <c r="BL551" s="183"/>
      <c r="BM551" s="183"/>
      <c r="BN551" s="226"/>
      <c r="BO551" s="227"/>
      <c r="BP551" s="223"/>
      <c r="BQ551" s="225"/>
      <c r="BR551" s="225"/>
      <c r="BS551" s="168"/>
      <c r="BT551" s="168"/>
      <c r="BU551" s="168"/>
      <c r="BV551" s="166"/>
      <c r="BW551" s="183">
        <f>IF(CV507=0,0,5-CV551*0.3)</f>
        <v>0</v>
      </c>
      <c r="BX551" s="169">
        <f>+IF(AY507="G",BC551,0)</f>
        <v>0</v>
      </c>
      <c r="BY551" s="184"/>
      <c r="CA551" s="185">
        <f>+SUM(F551:O551)*F507/P506+P551*P507+Q507*SUM(Q551:W551)/W506+X507*X551+Y507*Y551+Z507*Z551</f>
        <v>0</v>
      </c>
      <c r="CB551" s="232">
        <f t="shared" si="82"/>
        <v>0</v>
      </c>
      <c r="CC551" s="187"/>
      <c r="CD551" s="188">
        <f>+SUM(AB551:AL551)*AB507/AL$2+SUM(AM551:AS551)*AM507/AS$2+AT551*AT507+AU551*AU507+AV551*AV507</f>
        <v>0</v>
      </c>
      <c r="CE551" s="233">
        <f t="shared" si="83"/>
        <v>0</v>
      </c>
      <c r="CF551" s="190"/>
      <c r="CG551" s="191">
        <f>+SUM(BE551:BO551)*BE507/BO$2+SUM(BP551:BV551)*BP507/BV$2+BW551*BW507+BX551*BX507+BY551*BY507</f>
        <v>0</v>
      </c>
      <c r="CH551" s="234">
        <f t="shared" si="84"/>
        <v>0</v>
      </c>
      <c r="CI551" s="190"/>
      <c r="CJ551" s="433">
        <f>+CA551*CA508+CD551*CD508+CG551*CG508</f>
        <v>0</v>
      </c>
      <c r="CL551" s="236"/>
      <c r="CM551" s="237"/>
      <c r="CN551" s="238"/>
      <c r="CP551" s="239"/>
      <c r="CQ551" s="240"/>
      <c r="CR551" s="240"/>
      <c r="CS551" s="240"/>
      <c r="CT551" s="241"/>
      <c r="CU551" s="242">
        <f t="shared" si="93"/>
        <v>0</v>
      </c>
      <c r="CW551" s="243"/>
      <c r="CX551" s="244">
        <f>+IF(DM551=0,0,IF(5*DM551/DM507&lt;2,2,5*DM551/DM507))</f>
        <v>0</v>
      </c>
      <c r="CY551" s="202">
        <f t="shared" si="86"/>
        <v>0</v>
      </c>
      <c r="CZ551" s="245">
        <f>+CW507*CW551+CX507*CX551+CY507*CY551</f>
        <v>0</v>
      </c>
      <c r="DA551" s="204"/>
      <c r="DB551" s="243"/>
      <c r="DC551" s="244">
        <f>+IF(DN551=0,0,IF(5*DN551/DN507&lt;2,2,5*DN551/DN507))</f>
        <v>0</v>
      </c>
      <c r="DD551" s="202">
        <f t="shared" si="87"/>
        <v>0</v>
      </c>
      <c r="DE551" s="246">
        <f>+DB507*DB551+DC507*DC551+DD507*DD551</f>
        <v>0</v>
      </c>
      <c r="DF551" s="190"/>
      <c r="DG551" s="243"/>
      <c r="DH551" s="202">
        <f t="shared" si="85"/>
        <v>0</v>
      </c>
      <c r="DI551" s="202">
        <f t="shared" si="88"/>
        <v>0</v>
      </c>
      <c r="DJ551" s="246">
        <f>+DG507*DG551+DH507*DH551+DI507*DI551</f>
        <v>0</v>
      </c>
      <c r="DK551" s="209"/>
      <c r="DL551" s="247"/>
      <c r="DM551" s="248"/>
      <c r="DN551" s="248"/>
      <c r="DO551" s="249"/>
      <c r="DR551" s="250">
        <f t="shared" si="89"/>
        <v>0</v>
      </c>
      <c r="DS551" s="397"/>
      <c r="DT551" s="397"/>
      <c r="DU551" s="398"/>
      <c r="DV551" s="391"/>
      <c r="DW551" s="253">
        <f t="shared" si="90"/>
        <v>0</v>
      </c>
      <c r="DX551" s="399"/>
      <c r="DY551" s="399"/>
      <c r="DZ551" s="400"/>
      <c r="EA551" s="391"/>
      <c r="EB551" s="401">
        <f t="shared" si="91"/>
        <v>0</v>
      </c>
      <c r="EC551" s="402"/>
      <c r="ED551" s="402"/>
      <c r="EE551" s="403"/>
    </row>
    <row r="552" spans="1:135" x14ac:dyDescent="0.3">
      <c r="A552" s="20">
        <f t="shared" si="92"/>
        <v>71044</v>
      </c>
      <c r="B552" s="21"/>
      <c r="C552" s="21"/>
      <c r="D552" s="21"/>
      <c r="E552" s="458"/>
      <c r="F552" s="223"/>
      <c r="G552" s="183"/>
      <c r="H552" s="183"/>
      <c r="I552" s="183"/>
      <c r="J552" s="183"/>
      <c r="K552" s="183"/>
      <c r="L552" s="183"/>
      <c r="M552" s="183"/>
      <c r="N552" s="183"/>
      <c r="O552" s="224"/>
      <c r="P552" s="167">
        <f>+IF(DL552=0,0,IF(5*DL552/DL549&lt;2,2,5*DL552/DL507))</f>
        <v>0</v>
      </c>
      <c r="Q552" s="223"/>
      <c r="R552" s="225"/>
      <c r="S552" s="225"/>
      <c r="T552" s="168"/>
      <c r="U552" s="168"/>
      <c r="V552" s="168"/>
      <c r="W552" s="166"/>
      <c r="X552" s="183">
        <f>IF(CL507=0,0,5-CL552*0.3)</f>
        <v>0</v>
      </c>
      <c r="Y552" s="169">
        <f>+IF(CP507="M",CU552,0)</f>
        <v>0</v>
      </c>
      <c r="Z552" s="170"/>
      <c r="AB552" s="223"/>
      <c r="AC552" s="183"/>
      <c r="AD552" s="183"/>
      <c r="AE552" s="183"/>
      <c r="AF552" s="183"/>
      <c r="AG552" s="183"/>
      <c r="AH552" s="183"/>
      <c r="AI552" s="183"/>
      <c r="AJ552" s="183"/>
      <c r="AK552" s="226"/>
      <c r="AL552" s="227"/>
      <c r="AM552" s="223">
        <f>+SUM(AX552:BC552)/BC506</f>
        <v>0</v>
      </c>
      <c r="AN552" s="225"/>
      <c r="AO552" s="225"/>
      <c r="AP552" s="168"/>
      <c r="AQ552" s="168"/>
      <c r="AR552" s="168"/>
      <c r="AS552" s="166"/>
      <c r="AT552" s="183">
        <f>IF(CM507=0,0,5-CM552*0.3)</f>
        <v>0</v>
      </c>
      <c r="AU552" s="169">
        <f>+IF(CQ507="G",CU552,0)</f>
        <v>0</v>
      </c>
      <c r="AV552" s="173"/>
      <c r="AX552" s="228"/>
      <c r="AY552" s="229"/>
      <c r="AZ552" s="229"/>
      <c r="BA552" s="229"/>
      <c r="BB552" s="229"/>
      <c r="BC552" s="230"/>
      <c r="BE552" s="231"/>
      <c r="BF552" s="183"/>
      <c r="BG552" s="183"/>
      <c r="BH552" s="183"/>
      <c r="BI552" s="183"/>
      <c r="BJ552" s="183"/>
      <c r="BK552" s="183"/>
      <c r="BL552" s="183"/>
      <c r="BM552" s="183"/>
      <c r="BN552" s="226"/>
      <c r="BO552" s="227"/>
      <c r="BP552" s="223"/>
      <c r="BQ552" s="225"/>
      <c r="BR552" s="225"/>
      <c r="BS552" s="168"/>
      <c r="BT552" s="168"/>
      <c r="BU552" s="168"/>
      <c r="BV552" s="166"/>
      <c r="BW552" s="183">
        <f>IF(CV507=0,0,5-CV552*0.3)</f>
        <v>0</v>
      </c>
      <c r="BX552" s="169">
        <f>+IF(AY507="G",BC552,0)</f>
        <v>0</v>
      </c>
      <c r="BY552" s="184"/>
      <c r="CA552" s="185">
        <f>+SUM(F552:O552)*F507/P506+P552*P507+Q507*SUM(Q552:W552)/W506+X507*X552+Y507*Y552+Z507*Z552</f>
        <v>0</v>
      </c>
      <c r="CB552" s="232">
        <f t="shared" si="82"/>
        <v>0</v>
      </c>
      <c r="CC552" s="187"/>
      <c r="CD552" s="188">
        <f>+SUM(AB552:AL552)*AB507/AL$2+SUM(AM552:AS552)*AM507/AS$2+AT552*AT507+AU552*AU507+AV552*AV507</f>
        <v>0</v>
      </c>
      <c r="CE552" s="233">
        <f t="shared" si="83"/>
        <v>0</v>
      </c>
      <c r="CF552" s="190"/>
      <c r="CG552" s="191">
        <f>+SUM(BE552:BO552)*BE507/BO$2+SUM(BP552:BV552)*BP507/BV$2+BW552*BW507+BX552*BX507+BY552*BY507</f>
        <v>0</v>
      </c>
      <c r="CH552" s="234">
        <f t="shared" si="84"/>
        <v>0</v>
      </c>
      <c r="CI552" s="190"/>
      <c r="CJ552" s="433">
        <f>+CA552*CA508+CD552*CD508+CG552*CG508</f>
        <v>0</v>
      </c>
      <c r="CL552" s="236"/>
      <c r="CM552" s="237"/>
      <c r="CN552" s="238"/>
      <c r="CP552" s="239"/>
      <c r="CQ552" s="240"/>
      <c r="CR552" s="240"/>
      <c r="CS552" s="240"/>
      <c r="CT552" s="241"/>
      <c r="CU552" s="242">
        <f t="shared" si="93"/>
        <v>0</v>
      </c>
      <c r="CW552" s="243"/>
      <c r="CX552" s="244">
        <f>+IF(DM552=0,0,IF(5*DM552/DM507&lt;2,2,5*DM552/DM507))</f>
        <v>0</v>
      </c>
      <c r="CY552" s="202">
        <f t="shared" si="86"/>
        <v>0</v>
      </c>
      <c r="CZ552" s="245">
        <f>+CW507*CW552+CX507*CX552+CY507*CY552</f>
        <v>0</v>
      </c>
      <c r="DA552" s="204"/>
      <c r="DB552" s="243"/>
      <c r="DC552" s="244">
        <f>+IF(DN552=0,0,IF(5*DN552/DN507&lt;2,2,5*DN552/DN507))</f>
        <v>0</v>
      </c>
      <c r="DD552" s="202">
        <f t="shared" si="87"/>
        <v>0</v>
      </c>
      <c r="DE552" s="246">
        <f>+DB507*DB552+DC507*DC552+DD507*DD552</f>
        <v>0</v>
      </c>
      <c r="DF552" s="190"/>
      <c r="DG552" s="243"/>
      <c r="DH552" s="202">
        <f t="shared" si="85"/>
        <v>0</v>
      </c>
      <c r="DI552" s="202">
        <f t="shared" si="88"/>
        <v>0</v>
      </c>
      <c r="DJ552" s="246">
        <f>+DG507*DG552+DH507*DH552+DI507*DI552</f>
        <v>0</v>
      </c>
      <c r="DK552" s="209"/>
      <c r="DL552" s="247"/>
      <c r="DM552" s="248"/>
      <c r="DN552" s="248"/>
      <c r="DO552" s="249"/>
      <c r="DR552" s="250">
        <f t="shared" si="89"/>
        <v>0</v>
      </c>
      <c r="DS552" s="397"/>
      <c r="DT552" s="397"/>
      <c r="DU552" s="398"/>
      <c r="DV552" s="391"/>
      <c r="DW552" s="253">
        <f t="shared" si="90"/>
        <v>0</v>
      </c>
      <c r="DX552" s="399"/>
      <c r="DY552" s="399"/>
      <c r="DZ552" s="400"/>
      <c r="EA552" s="391"/>
      <c r="EB552" s="401">
        <f t="shared" si="91"/>
        <v>0</v>
      </c>
      <c r="EC552" s="402"/>
      <c r="ED552" s="402"/>
      <c r="EE552" s="403"/>
    </row>
    <row r="553" spans="1:135" x14ac:dyDescent="0.3">
      <c r="A553" s="20">
        <f t="shared" si="92"/>
        <v>71045</v>
      </c>
      <c r="B553" s="21"/>
      <c r="C553" s="21"/>
      <c r="D553" s="21"/>
      <c r="E553" s="458"/>
      <c r="F553" s="223"/>
      <c r="G553" s="183"/>
      <c r="H553" s="183"/>
      <c r="I553" s="183"/>
      <c r="J553" s="183"/>
      <c r="K553" s="183"/>
      <c r="L553" s="183"/>
      <c r="M553" s="183"/>
      <c r="N553" s="183"/>
      <c r="O553" s="224"/>
      <c r="P553" s="167">
        <f>+IF(DL553=0,0,IF(5*DL553/DL550&lt;2,2,5*DL553/DL507))</f>
        <v>0</v>
      </c>
      <c r="Q553" s="223"/>
      <c r="R553" s="225"/>
      <c r="S553" s="225"/>
      <c r="T553" s="168"/>
      <c r="U553" s="168"/>
      <c r="V553" s="168"/>
      <c r="W553" s="166"/>
      <c r="X553" s="183">
        <f>IF(CL507=0,0,5-CL553*0.3)</f>
        <v>0</v>
      </c>
      <c r="Y553" s="169">
        <f>+IF(CP507="M",CU553,0)</f>
        <v>0</v>
      </c>
      <c r="Z553" s="170"/>
      <c r="AB553" s="223"/>
      <c r="AC553" s="183"/>
      <c r="AD553" s="183"/>
      <c r="AE553" s="183"/>
      <c r="AF553" s="183"/>
      <c r="AG553" s="183"/>
      <c r="AH553" s="183"/>
      <c r="AI553" s="183"/>
      <c r="AJ553" s="183"/>
      <c r="AK553" s="226"/>
      <c r="AL553" s="227"/>
      <c r="AM553" s="223">
        <f>+SUM(AX553:BC553)/BC506</f>
        <v>0</v>
      </c>
      <c r="AN553" s="225"/>
      <c r="AO553" s="225"/>
      <c r="AP553" s="168"/>
      <c r="AQ553" s="168"/>
      <c r="AR553" s="168"/>
      <c r="AS553" s="166"/>
      <c r="AT553" s="183">
        <f>IF(CM507=0,0,5-CM553*0.3)</f>
        <v>0</v>
      </c>
      <c r="AU553" s="169">
        <f>+IF(CQ507="G",CU553,0)</f>
        <v>0</v>
      </c>
      <c r="AV553" s="173"/>
      <c r="AX553" s="228"/>
      <c r="AY553" s="229"/>
      <c r="AZ553" s="229"/>
      <c r="BA553" s="229"/>
      <c r="BB553" s="229"/>
      <c r="BC553" s="230"/>
      <c r="BE553" s="231"/>
      <c r="BF553" s="183"/>
      <c r="BG553" s="183"/>
      <c r="BH553" s="183"/>
      <c r="BI553" s="183"/>
      <c r="BJ553" s="183"/>
      <c r="BK553" s="183"/>
      <c r="BL553" s="183"/>
      <c r="BM553" s="183"/>
      <c r="BN553" s="226"/>
      <c r="BO553" s="227"/>
      <c r="BP553" s="223"/>
      <c r="BQ553" s="225"/>
      <c r="BR553" s="225"/>
      <c r="BS553" s="168"/>
      <c r="BT553" s="168"/>
      <c r="BU553" s="168"/>
      <c r="BV553" s="166"/>
      <c r="BW553" s="183">
        <f>IF(CV507=0,0,5-CV553*0.3)</f>
        <v>0</v>
      </c>
      <c r="BX553" s="169">
        <f>+IF(AY507="G",BC553,0)</f>
        <v>0</v>
      </c>
      <c r="BY553" s="184"/>
      <c r="CA553" s="185">
        <f>+SUM(F553:O553)*F507/P506+P553*P507+Q507*SUM(Q553:W553)/W506+X507*X553+Y507*Y553+Z507*Z553</f>
        <v>0</v>
      </c>
      <c r="CB553" s="232">
        <f t="shared" si="82"/>
        <v>0</v>
      </c>
      <c r="CC553" s="187"/>
      <c r="CD553" s="188">
        <f>+SUM(AB553:AL553)*AB507/AL$2+SUM(AM553:AS553)*AM507/AS$2+AT553*AT507+AU553*AU507+AV553*AV507</f>
        <v>0</v>
      </c>
      <c r="CE553" s="233">
        <f t="shared" si="83"/>
        <v>0</v>
      </c>
      <c r="CF553" s="190"/>
      <c r="CG553" s="191">
        <f>+SUM(BE553:BO553)*BE507/BO$2+SUM(BP553:BV553)*BP507/BV$2+BW553*BW507+BX553*BX507+BY553*BY507</f>
        <v>0</v>
      </c>
      <c r="CH553" s="234">
        <f t="shared" si="84"/>
        <v>0</v>
      </c>
      <c r="CI553" s="190"/>
      <c r="CJ553" s="433">
        <f>+CA553*CA508+CD553*CD508+CG553*CG508</f>
        <v>0</v>
      </c>
      <c r="CL553" s="236"/>
      <c r="CM553" s="237"/>
      <c r="CN553" s="238"/>
      <c r="CP553" s="239"/>
      <c r="CQ553" s="240"/>
      <c r="CR553" s="240"/>
      <c r="CS553" s="240"/>
      <c r="CT553" s="241"/>
      <c r="CU553" s="242">
        <f t="shared" si="93"/>
        <v>0</v>
      </c>
      <c r="CW553" s="243"/>
      <c r="CX553" s="244">
        <f>+IF(DM553=0,0,IF(5*DM553/DM507&lt;2,2,5*DM553/DM507))</f>
        <v>0</v>
      </c>
      <c r="CY553" s="202">
        <f t="shared" si="86"/>
        <v>0</v>
      </c>
      <c r="CZ553" s="245">
        <f>+CW507*CW553+CX507*CX553+CY507*CY553</f>
        <v>0</v>
      </c>
      <c r="DA553" s="204"/>
      <c r="DB553" s="243"/>
      <c r="DC553" s="244">
        <f>+IF(DN553=0,0,IF(5*DN553/DN507&lt;2,2,5*DN553/DN507))</f>
        <v>0</v>
      </c>
      <c r="DD553" s="202">
        <f t="shared" si="87"/>
        <v>0</v>
      </c>
      <c r="DE553" s="246">
        <f>+DB507*DB553+DC507*DC553+DD507*DD553</f>
        <v>0</v>
      </c>
      <c r="DF553" s="190"/>
      <c r="DG553" s="243"/>
      <c r="DH553" s="202">
        <f t="shared" si="85"/>
        <v>0</v>
      </c>
      <c r="DI553" s="202">
        <f t="shared" si="88"/>
        <v>0</v>
      </c>
      <c r="DJ553" s="246">
        <f>+DG507*DG553+DH507*DH553+DI507*DI553</f>
        <v>0</v>
      </c>
      <c r="DK553" s="209"/>
      <c r="DL553" s="247"/>
      <c r="DM553" s="248"/>
      <c r="DN553" s="248"/>
      <c r="DO553" s="249"/>
      <c r="DR553" s="250">
        <f t="shared" si="89"/>
        <v>0</v>
      </c>
      <c r="DS553" s="397"/>
      <c r="DT553" s="397"/>
      <c r="DU553" s="398"/>
      <c r="DV553" s="391"/>
      <c r="DW553" s="253">
        <f t="shared" si="90"/>
        <v>0</v>
      </c>
      <c r="DX553" s="399"/>
      <c r="DY553" s="399"/>
      <c r="DZ553" s="400"/>
      <c r="EA553" s="391"/>
      <c r="EB553" s="401">
        <f t="shared" si="91"/>
        <v>0</v>
      </c>
      <c r="EC553" s="402"/>
      <c r="ED553" s="402"/>
      <c r="EE553" s="403"/>
    </row>
    <row r="554" spans="1:135" x14ac:dyDescent="0.3">
      <c r="A554" s="20">
        <f t="shared" si="92"/>
        <v>71046</v>
      </c>
      <c r="B554" s="21"/>
      <c r="C554" s="21"/>
      <c r="D554" s="21"/>
      <c r="E554" s="458"/>
      <c r="F554" s="223"/>
      <c r="G554" s="183"/>
      <c r="H554" s="183"/>
      <c r="I554" s="183"/>
      <c r="J554" s="183"/>
      <c r="K554" s="183"/>
      <c r="L554" s="183"/>
      <c r="M554" s="183"/>
      <c r="N554" s="183"/>
      <c r="O554" s="224"/>
      <c r="P554" s="167">
        <f>+IF(DL554=0,0,IF(5*DL554/DL551&lt;2,2,5*DL554/DL507))</f>
        <v>0</v>
      </c>
      <c r="Q554" s="223"/>
      <c r="R554" s="225"/>
      <c r="S554" s="225"/>
      <c r="T554" s="168"/>
      <c r="U554" s="168"/>
      <c r="V554" s="168"/>
      <c r="W554" s="166"/>
      <c r="X554" s="183">
        <f>IF(CL507=0,0,5-CL554*0.3)</f>
        <v>0</v>
      </c>
      <c r="Y554" s="169">
        <f>+IF(CP507="M",CU554,0)</f>
        <v>0</v>
      </c>
      <c r="Z554" s="170"/>
      <c r="AB554" s="223"/>
      <c r="AC554" s="183"/>
      <c r="AD554" s="183"/>
      <c r="AE554" s="183"/>
      <c r="AF554" s="183"/>
      <c r="AG554" s="183"/>
      <c r="AH554" s="183"/>
      <c r="AI554" s="183"/>
      <c r="AJ554" s="183"/>
      <c r="AK554" s="226"/>
      <c r="AL554" s="227"/>
      <c r="AM554" s="223">
        <f>+SUM(AX554:BC554)/BC506</f>
        <v>0</v>
      </c>
      <c r="AN554" s="225"/>
      <c r="AO554" s="225"/>
      <c r="AP554" s="168"/>
      <c r="AQ554" s="168"/>
      <c r="AR554" s="168"/>
      <c r="AS554" s="166"/>
      <c r="AT554" s="183">
        <f>IF(CM507=0,0,5-CM554*0.3)</f>
        <v>0</v>
      </c>
      <c r="AU554" s="169">
        <f>+IF(CQ507="G",CU554,0)</f>
        <v>0</v>
      </c>
      <c r="AV554" s="173"/>
      <c r="AX554" s="228"/>
      <c r="AY554" s="229"/>
      <c r="AZ554" s="229"/>
      <c r="BA554" s="229"/>
      <c r="BB554" s="229"/>
      <c r="BC554" s="230"/>
      <c r="BE554" s="231"/>
      <c r="BF554" s="183"/>
      <c r="BG554" s="183"/>
      <c r="BH554" s="183"/>
      <c r="BI554" s="183"/>
      <c r="BJ554" s="183"/>
      <c r="BK554" s="183"/>
      <c r="BL554" s="183"/>
      <c r="BM554" s="183"/>
      <c r="BN554" s="226"/>
      <c r="BO554" s="227"/>
      <c r="BP554" s="223"/>
      <c r="BQ554" s="225"/>
      <c r="BR554" s="225"/>
      <c r="BS554" s="168"/>
      <c r="BT554" s="168"/>
      <c r="BU554" s="168"/>
      <c r="BV554" s="166"/>
      <c r="BW554" s="183">
        <f>IF(CV507=0,0,5-CV554*0.3)</f>
        <v>0</v>
      </c>
      <c r="BX554" s="169">
        <f>+IF(AY507="G",BC554,0)</f>
        <v>0</v>
      </c>
      <c r="BY554" s="184"/>
      <c r="CA554" s="185">
        <f>+SUM(F554:O554)*F507/P506+P554*P507+Q507*SUM(Q554:W554)/W506+X507*X554+Y507*Y554+Z507*Z554</f>
        <v>0</v>
      </c>
      <c r="CB554" s="232">
        <f t="shared" si="82"/>
        <v>0</v>
      </c>
      <c r="CC554" s="187"/>
      <c r="CD554" s="188">
        <f>+SUM(AB554:AL554)*AB507/AL$2+SUM(AM554:AS554)*AM507/AS$2+AT554*AT507+AU554*AU507+AV554*AV507</f>
        <v>0</v>
      </c>
      <c r="CE554" s="233">
        <f t="shared" si="83"/>
        <v>0</v>
      </c>
      <c r="CF554" s="190"/>
      <c r="CG554" s="191">
        <f>+SUM(BE554:BO554)*BE507/BO$2+SUM(BP554:BV554)*BP507/BV$2+BW554*BW507+BX554*BX507+BY554*BY507</f>
        <v>0</v>
      </c>
      <c r="CH554" s="234">
        <f t="shared" si="84"/>
        <v>0</v>
      </c>
      <c r="CI554" s="190"/>
      <c r="CJ554" s="433">
        <f>+CA554*CA508+CD554*CD508+CG554*CG508</f>
        <v>0</v>
      </c>
      <c r="CL554" s="236"/>
      <c r="CM554" s="237"/>
      <c r="CN554" s="238"/>
      <c r="CP554" s="239"/>
      <c r="CQ554" s="240"/>
      <c r="CR554" s="240"/>
      <c r="CS554" s="240"/>
      <c r="CT554" s="241"/>
      <c r="CU554" s="242">
        <f t="shared" si="93"/>
        <v>0</v>
      </c>
      <c r="CW554" s="243"/>
      <c r="CX554" s="244">
        <f>+IF(DM554=0,0,IF(5*DM554/DM507&lt;2,2,5*DM554/DM507))</f>
        <v>0</v>
      </c>
      <c r="CY554" s="202">
        <f t="shared" si="86"/>
        <v>0</v>
      </c>
      <c r="CZ554" s="245">
        <f>+CW507*CW554+CX507*CX554+CY507*CY554</f>
        <v>0</v>
      </c>
      <c r="DA554" s="204"/>
      <c r="DB554" s="243"/>
      <c r="DC554" s="244">
        <f>+IF(DN554=0,0,IF(5*DN554/DN507&lt;2,2,5*DN554/DN507))</f>
        <v>0</v>
      </c>
      <c r="DD554" s="202">
        <f t="shared" si="87"/>
        <v>0</v>
      </c>
      <c r="DE554" s="246">
        <f>+DB507*DB554+DC507*DC554+DD507*DD554</f>
        <v>0</v>
      </c>
      <c r="DF554" s="190"/>
      <c r="DG554" s="243"/>
      <c r="DH554" s="202">
        <f t="shared" si="85"/>
        <v>0</v>
      </c>
      <c r="DI554" s="202">
        <f t="shared" si="88"/>
        <v>0</v>
      </c>
      <c r="DJ554" s="246">
        <f>+DG507*DG554+DH507*DH554+DI507*DI554</f>
        <v>0</v>
      </c>
      <c r="DK554" s="209"/>
      <c r="DL554" s="247"/>
      <c r="DM554" s="248"/>
      <c r="DN554" s="248"/>
      <c r="DO554" s="249"/>
      <c r="DR554" s="250">
        <f t="shared" si="89"/>
        <v>0</v>
      </c>
      <c r="DS554" s="397"/>
      <c r="DT554" s="397"/>
      <c r="DU554" s="398"/>
      <c r="DV554" s="391"/>
      <c r="DW554" s="253">
        <f t="shared" si="90"/>
        <v>0</v>
      </c>
      <c r="DX554" s="399"/>
      <c r="DY554" s="399"/>
      <c r="DZ554" s="400"/>
      <c r="EA554" s="391"/>
      <c r="EB554" s="401">
        <f t="shared" si="91"/>
        <v>0</v>
      </c>
      <c r="EC554" s="402"/>
      <c r="ED554" s="402"/>
      <c r="EE554" s="403"/>
    </row>
    <row r="555" spans="1:135" x14ac:dyDescent="0.3">
      <c r="A555" s="20">
        <f t="shared" si="92"/>
        <v>71047</v>
      </c>
      <c r="B555" s="21"/>
      <c r="C555" s="21"/>
      <c r="D555" s="21"/>
      <c r="E555" s="458"/>
      <c r="F555" s="223"/>
      <c r="G555" s="183"/>
      <c r="H555" s="183"/>
      <c r="I555" s="183"/>
      <c r="J555" s="183"/>
      <c r="K555" s="183"/>
      <c r="L555" s="183"/>
      <c r="M555" s="183"/>
      <c r="N555" s="183"/>
      <c r="O555" s="224"/>
      <c r="P555" s="167">
        <f>+IF(DL555=0,0,IF(5*DL555/DL552&lt;2,2,5*DL555/DL507))</f>
        <v>0</v>
      </c>
      <c r="Q555" s="223"/>
      <c r="R555" s="225"/>
      <c r="S555" s="225"/>
      <c r="T555" s="168"/>
      <c r="U555" s="168"/>
      <c r="V555" s="168"/>
      <c r="W555" s="166"/>
      <c r="X555" s="183">
        <f>IF(CL507=0,0,5-CL555*0.3)</f>
        <v>0</v>
      </c>
      <c r="Y555" s="169">
        <f>+IF(CP507="M",CU555,0)</f>
        <v>0</v>
      </c>
      <c r="Z555" s="170"/>
      <c r="AB555" s="223"/>
      <c r="AC555" s="183"/>
      <c r="AD555" s="183"/>
      <c r="AE555" s="183"/>
      <c r="AF555" s="183"/>
      <c r="AG555" s="183"/>
      <c r="AH555" s="183"/>
      <c r="AI555" s="183"/>
      <c r="AJ555" s="183"/>
      <c r="AK555" s="226"/>
      <c r="AL555" s="227"/>
      <c r="AM555" s="223">
        <f>+SUM(AX555:BC555)/BC506</f>
        <v>0</v>
      </c>
      <c r="AN555" s="225"/>
      <c r="AO555" s="225"/>
      <c r="AP555" s="168"/>
      <c r="AQ555" s="168"/>
      <c r="AR555" s="168"/>
      <c r="AS555" s="166"/>
      <c r="AT555" s="183">
        <f>IF(CM507=0,0,5-CM555*0.3)</f>
        <v>0</v>
      </c>
      <c r="AU555" s="169">
        <f>+IF(CQ507="G",CU555,0)</f>
        <v>0</v>
      </c>
      <c r="AV555" s="173"/>
      <c r="AX555" s="228"/>
      <c r="AY555" s="229"/>
      <c r="AZ555" s="229"/>
      <c r="BA555" s="229"/>
      <c r="BB555" s="229"/>
      <c r="BC555" s="230"/>
      <c r="BE555" s="231"/>
      <c r="BF555" s="183"/>
      <c r="BG555" s="183"/>
      <c r="BH555" s="183"/>
      <c r="BI555" s="183"/>
      <c r="BJ555" s="183"/>
      <c r="BK555" s="183"/>
      <c r="BL555" s="183"/>
      <c r="BM555" s="183"/>
      <c r="BN555" s="226"/>
      <c r="BO555" s="227"/>
      <c r="BP555" s="223"/>
      <c r="BQ555" s="225"/>
      <c r="BR555" s="225"/>
      <c r="BS555" s="168"/>
      <c r="BT555" s="168"/>
      <c r="BU555" s="168"/>
      <c r="BV555" s="166"/>
      <c r="BW555" s="183">
        <f>IF(CV507=0,0,5-CV555*0.3)</f>
        <v>0</v>
      </c>
      <c r="BX555" s="169">
        <f>+IF(AY507="G",BC555,0)</f>
        <v>0</v>
      </c>
      <c r="BY555" s="184"/>
      <c r="CA555" s="185">
        <f>+SUM(F555:O555)*F507/P506+P555*P507+Q507*SUM(Q555:W555)/W506+X507*X555+Y507*Y555+Z507*Z555</f>
        <v>0</v>
      </c>
      <c r="CB555" s="232">
        <f t="shared" si="82"/>
        <v>0</v>
      </c>
      <c r="CC555" s="187"/>
      <c r="CD555" s="188">
        <f>+SUM(AB555:AL555)*AB507/AL$2+SUM(AM555:AS555)*AM507/AS$2+AT555*AT507+AU555*AU507+AV555*AV507</f>
        <v>0</v>
      </c>
      <c r="CE555" s="233">
        <f t="shared" si="83"/>
        <v>0</v>
      </c>
      <c r="CF555" s="190"/>
      <c r="CG555" s="191">
        <f>+SUM(BE555:BO555)*BE507/BO$2+SUM(BP555:BV555)*BP507/BV$2+BW555*BW507+BX555*BX507+BY555*BY507</f>
        <v>0</v>
      </c>
      <c r="CH555" s="234">
        <f t="shared" si="84"/>
        <v>0</v>
      </c>
      <c r="CI555" s="190"/>
      <c r="CJ555" s="433">
        <f>+CA555*CA508+CD555*CD508+CG555*CG508</f>
        <v>0</v>
      </c>
      <c r="CL555" s="236"/>
      <c r="CM555" s="237"/>
      <c r="CN555" s="238"/>
      <c r="CP555" s="239"/>
      <c r="CQ555" s="240"/>
      <c r="CR555" s="240"/>
      <c r="CS555" s="240"/>
      <c r="CT555" s="241"/>
      <c r="CU555" s="242">
        <f t="shared" si="93"/>
        <v>0</v>
      </c>
      <c r="CW555" s="243"/>
      <c r="CX555" s="244">
        <f>+IF(DM555=0,0,IF(5*DM555/DM507&lt;2,2,5*DM555/DM507))</f>
        <v>0</v>
      </c>
      <c r="CY555" s="202">
        <f t="shared" si="86"/>
        <v>0</v>
      </c>
      <c r="CZ555" s="245">
        <f>+CW507*CW555+CX507*CX555+CY507*CY555</f>
        <v>0</v>
      </c>
      <c r="DA555" s="204"/>
      <c r="DB555" s="243"/>
      <c r="DC555" s="244">
        <f>+IF(DN555=0,0,IF(5*DN555/DN507&lt;2,2,5*DN555/DN507))</f>
        <v>0</v>
      </c>
      <c r="DD555" s="202">
        <f t="shared" si="87"/>
        <v>0</v>
      </c>
      <c r="DE555" s="246">
        <f>+DB507*DB555+DC507*DC555+DD507*DD555</f>
        <v>0</v>
      </c>
      <c r="DF555" s="190"/>
      <c r="DG555" s="243"/>
      <c r="DH555" s="202">
        <f t="shared" si="85"/>
        <v>0</v>
      </c>
      <c r="DI555" s="202">
        <f t="shared" si="88"/>
        <v>0</v>
      </c>
      <c r="DJ555" s="246">
        <f>+DG507*DG555+DH507*DH555+DI507*DI555</f>
        <v>0</v>
      </c>
      <c r="DK555" s="209"/>
      <c r="DL555" s="247"/>
      <c r="DM555" s="248"/>
      <c r="DN555" s="248"/>
      <c r="DO555" s="249"/>
      <c r="DR555" s="250">
        <f t="shared" si="89"/>
        <v>0</v>
      </c>
      <c r="DS555" s="397"/>
      <c r="DT555" s="397"/>
      <c r="DU555" s="398"/>
      <c r="DV555" s="391"/>
      <c r="DW555" s="253">
        <f t="shared" si="90"/>
        <v>0</v>
      </c>
      <c r="DX555" s="399"/>
      <c r="DY555" s="399"/>
      <c r="DZ555" s="400"/>
      <c r="EA555" s="391"/>
      <c r="EB555" s="401">
        <f t="shared" si="91"/>
        <v>0</v>
      </c>
      <c r="EC555" s="402"/>
      <c r="ED555" s="402"/>
      <c r="EE555" s="403"/>
    </row>
    <row r="556" spans="1:135" x14ac:dyDescent="0.3">
      <c r="A556" s="20">
        <f t="shared" si="92"/>
        <v>71048</v>
      </c>
      <c r="B556" s="21"/>
      <c r="C556" s="21"/>
      <c r="D556" s="21"/>
      <c r="E556" s="458"/>
      <c r="F556" s="223"/>
      <c r="G556" s="183"/>
      <c r="H556" s="183"/>
      <c r="I556" s="183"/>
      <c r="J556" s="183"/>
      <c r="K556" s="183"/>
      <c r="L556" s="183"/>
      <c r="M556" s="183"/>
      <c r="N556" s="183"/>
      <c r="O556" s="224"/>
      <c r="P556" s="167">
        <f>+IF(DL556=0,0,IF(5*DL556/DL553&lt;2,2,5*DL556/DL507))</f>
        <v>0</v>
      </c>
      <c r="Q556" s="223"/>
      <c r="R556" s="225"/>
      <c r="S556" s="225"/>
      <c r="T556" s="168"/>
      <c r="U556" s="168"/>
      <c r="V556" s="168"/>
      <c r="W556" s="166"/>
      <c r="X556" s="183">
        <f>IF(CL507=0,0,5-CL556*0.3)</f>
        <v>0</v>
      </c>
      <c r="Y556" s="169">
        <f>+IF(CP507="M",CU556,0)</f>
        <v>0</v>
      </c>
      <c r="Z556" s="170"/>
      <c r="AB556" s="223"/>
      <c r="AC556" s="183"/>
      <c r="AD556" s="183"/>
      <c r="AE556" s="183"/>
      <c r="AF556" s="183"/>
      <c r="AG556" s="183"/>
      <c r="AH556" s="183"/>
      <c r="AI556" s="183"/>
      <c r="AJ556" s="183"/>
      <c r="AK556" s="226"/>
      <c r="AL556" s="227"/>
      <c r="AM556" s="223">
        <f>+SUM(AX556:BC556)/BC506</f>
        <v>0</v>
      </c>
      <c r="AN556" s="225"/>
      <c r="AO556" s="225"/>
      <c r="AP556" s="168"/>
      <c r="AQ556" s="168"/>
      <c r="AR556" s="168"/>
      <c r="AS556" s="166"/>
      <c r="AT556" s="183">
        <f>IF(CM507=0,0,5-CM556*0.3)</f>
        <v>0</v>
      </c>
      <c r="AU556" s="169">
        <f>+IF(CQ507="G",CU556,0)</f>
        <v>0</v>
      </c>
      <c r="AV556" s="173"/>
      <c r="AX556" s="228"/>
      <c r="AY556" s="229"/>
      <c r="AZ556" s="229"/>
      <c r="BA556" s="229"/>
      <c r="BB556" s="229"/>
      <c r="BC556" s="230"/>
      <c r="BE556" s="231"/>
      <c r="BF556" s="183"/>
      <c r="BG556" s="183"/>
      <c r="BH556" s="183"/>
      <c r="BI556" s="183"/>
      <c r="BJ556" s="183"/>
      <c r="BK556" s="183"/>
      <c r="BL556" s="183"/>
      <c r="BM556" s="183"/>
      <c r="BN556" s="226"/>
      <c r="BO556" s="227"/>
      <c r="BP556" s="223"/>
      <c r="BQ556" s="225"/>
      <c r="BR556" s="225"/>
      <c r="BS556" s="168"/>
      <c r="BT556" s="168"/>
      <c r="BU556" s="168"/>
      <c r="BV556" s="166"/>
      <c r="BW556" s="183">
        <f>IF(CV507=0,0,5-CV556*0.3)</f>
        <v>0</v>
      </c>
      <c r="BX556" s="169">
        <f>+IF(AY507="G",BC556,0)</f>
        <v>0</v>
      </c>
      <c r="BY556" s="184"/>
      <c r="CA556" s="185">
        <f>+SUM(F556:O556)*F507/P506+P556*P507+Q507*SUM(Q556:W556)/W506+X507*X556+Y507*Y556+Z507*Z556</f>
        <v>0</v>
      </c>
      <c r="CB556" s="232">
        <f t="shared" si="82"/>
        <v>0</v>
      </c>
      <c r="CC556" s="187"/>
      <c r="CD556" s="188">
        <f>+SUM(AB556:AL556)*AB507/AL$2+SUM(AM556:AS556)*AM507/AS$2+AT556*AT507+AU556*AU507+AV556*AV507</f>
        <v>0</v>
      </c>
      <c r="CE556" s="233">
        <f t="shared" si="83"/>
        <v>0</v>
      </c>
      <c r="CF556" s="190"/>
      <c r="CG556" s="191">
        <f>+SUM(BE556:BO556)*BE507/BO$2+SUM(BP556:BV556)*BP507/BV$2+BW556*BW507+BX556*BX507+BY556*BY507</f>
        <v>0</v>
      </c>
      <c r="CH556" s="234">
        <f t="shared" si="84"/>
        <v>0</v>
      </c>
      <c r="CI556" s="190"/>
      <c r="CJ556" s="433">
        <f>+CA556*CA508+CD556*CD508+CG556*CG508</f>
        <v>0</v>
      </c>
      <c r="CL556" s="236"/>
      <c r="CM556" s="237"/>
      <c r="CN556" s="238"/>
      <c r="CP556" s="239"/>
      <c r="CQ556" s="240"/>
      <c r="CR556" s="240"/>
      <c r="CS556" s="240"/>
      <c r="CT556" s="241"/>
      <c r="CU556" s="242">
        <f t="shared" si="93"/>
        <v>0</v>
      </c>
      <c r="CW556" s="243"/>
      <c r="CX556" s="244">
        <f>+IF(DM556=0,0,IF(5*DM556/DM507&lt;2,2,5*DM556/DM507))</f>
        <v>0</v>
      </c>
      <c r="CY556" s="202">
        <f t="shared" si="86"/>
        <v>0</v>
      </c>
      <c r="CZ556" s="245">
        <f>+CW507*CW556+CX507*CX556+CY507*CY556</f>
        <v>0</v>
      </c>
      <c r="DA556" s="204"/>
      <c r="DB556" s="243"/>
      <c r="DC556" s="244">
        <f>+IF(DN556=0,0,IF(5*DN556/DN507&lt;2,2,5*DN556/DN507))</f>
        <v>0</v>
      </c>
      <c r="DD556" s="202">
        <f t="shared" si="87"/>
        <v>0</v>
      </c>
      <c r="DE556" s="246">
        <f>+DB507*DB556+DC507*DC556+DD507*DD556</f>
        <v>0</v>
      </c>
      <c r="DF556" s="190"/>
      <c r="DG556" s="243"/>
      <c r="DH556" s="202">
        <f t="shared" si="85"/>
        <v>0</v>
      </c>
      <c r="DI556" s="202">
        <f t="shared" si="88"/>
        <v>0</v>
      </c>
      <c r="DJ556" s="246">
        <f>+DG507*DG556+DH507*DH556+DI507*DI556</f>
        <v>0</v>
      </c>
      <c r="DK556" s="209"/>
      <c r="DL556" s="247"/>
      <c r="DM556" s="248"/>
      <c r="DN556" s="248"/>
      <c r="DO556" s="249"/>
      <c r="DR556" s="250">
        <f t="shared" si="89"/>
        <v>0</v>
      </c>
      <c r="DS556" s="397"/>
      <c r="DT556" s="397"/>
      <c r="DU556" s="398"/>
      <c r="DV556" s="391"/>
      <c r="DW556" s="253">
        <f t="shared" si="90"/>
        <v>0</v>
      </c>
      <c r="DX556" s="399"/>
      <c r="DY556" s="399"/>
      <c r="DZ556" s="400"/>
      <c r="EA556" s="391"/>
      <c r="EB556" s="401">
        <f t="shared" si="91"/>
        <v>0</v>
      </c>
      <c r="EC556" s="402"/>
      <c r="ED556" s="402"/>
      <c r="EE556" s="403"/>
    </row>
    <row r="557" spans="1:135" x14ac:dyDescent="0.3">
      <c r="A557" s="20">
        <f t="shared" si="92"/>
        <v>71049</v>
      </c>
      <c r="B557" s="21"/>
      <c r="C557" s="21"/>
      <c r="D557" s="21"/>
      <c r="E557" s="458"/>
      <c r="F557" s="223"/>
      <c r="G557" s="183"/>
      <c r="H557" s="183"/>
      <c r="I557" s="183"/>
      <c r="J557" s="183"/>
      <c r="K557" s="183"/>
      <c r="L557" s="183"/>
      <c r="M557" s="183"/>
      <c r="N557" s="183"/>
      <c r="O557" s="224"/>
      <c r="P557" s="167">
        <f>+IF(DL557=0,0,IF(5*DL557/DL554&lt;2,2,5*DL557/DL507))</f>
        <v>0</v>
      </c>
      <c r="Q557" s="223"/>
      <c r="R557" s="225"/>
      <c r="S557" s="225"/>
      <c r="T557" s="168"/>
      <c r="U557" s="168"/>
      <c r="V557" s="168"/>
      <c r="W557" s="166"/>
      <c r="X557" s="183">
        <f>IF(CL507=0,0,5-CL557*0.3)</f>
        <v>0</v>
      </c>
      <c r="Y557" s="169">
        <f>+IF(CP507="M",CU557,0)</f>
        <v>0</v>
      </c>
      <c r="Z557" s="170"/>
      <c r="AB557" s="223"/>
      <c r="AC557" s="183"/>
      <c r="AD557" s="183"/>
      <c r="AE557" s="183"/>
      <c r="AF557" s="183"/>
      <c r="AG557" s="183"/>
      <c r="AH557" s="183"/>
      <c r="AI557" s="183"/>
      <c r="AJ557" s="183"/>
      <c r="AK557" s="226"/>
      <c r="AL557" s="227"/>
      <c r="AM557" s="223">
        <f>+SUM(AX557:BC557)/BC506</f>
        <v>0</v>
      </c>
      <c r="AN557" s="225"/>
      <c r="AO557" s="225"/>
      <c r="AP557" s="168"/>
      <c r="AQ557" s="168"/>
      <c r="AR557" s="168"/>
      <c r="AS557" s="166"/>
      <c r="AT557" s="183">
        <f>IF(CM507=0,0,5-CM557*0.3)</f>
        <v>0</v>
      </c>
      <c r="AU557" s="169">
        <f>+IF(CQ507="G",CU557,0)</f>
        <v>0</v>
      </c>
      <c r="AV557" s="173"/>
      <c r="AX557" s="228"/>
      <c r="AY557" s="229"/>
      <c r="AZ557" s="229"/>
      <c r="BA557" s="229"/>
      <c r="BB557" s="229"/>
      <c r="BC557" s="230"/>
      <c r="BE557" s="231"/>
      <c r="BF557" s="183"/>
      <c r="BG557" s="183"/>
      <c r="BH557" s="183"/>
      <c r="BI557" s="183"/>
      <c r="BJ557" s="183"/>
      <c r="BK557" s="183"/>
      <c r="BL557" s="183"/>
      <c r="BM557" s="183"/>
      <c r="BN557" s="226"/>
      <c r="BO557" s="227"/>
      <c r="BP557" s="223"/>
      <c r="BQ557" s="225"/>
      <c r="BR557" s="225"/>
      <c r="BS557" s="168"/>
      <c r="BT557" s="168"/>
      <c r="BU557" s="168"/>
      <c r="BV557" s="166"/>
      <c r="BW557" s="183">
        <f>IF(CV507=0,0,5-CV557*0.3)</f>
        <v>0</v>
      </c>
      <c r="BX557" s="169">
        <f>+IF(AY507="G",BC557,0)</f>
        <v>0</v>
      </c>
      <c r="BY557" s="184"/>
      <c r="CA557" s="185">
        <f>+SUM(F557:O557)*F507/P506+P557*P507+Q507*SUM(Q557:W557)/W506+X507*X557+Y507*Y557+Z507*Z557</f>
        <v>0</v>
      </c>
      <c r="CB557" s="232">
        <f t="shared" si="82"/>
        <v>0</v>
      </c>
      <c r="CC557" s="187"/>
      <c r="CD557" s="188">
        <f>+SUM(AB557:AL557)*AB507/AL$2+SUM(AM557:AS557)*AM507/AS$2+AT557*AT507+AU557*AU507+AV557*AV507</f>
        <v>0</v>
      </c>
      <c r="CE557" s="233">
        <f t="shared" si="83"/>
        <v>0</v>
      </c>
      <c r="CF557" s="190"/>
      <c r="CG557" s="191">
        <f>+SUM(BE557:BO557)*BE507/BO$2+SUM(BP557:BV557)*BP507/BV$2+BW557*BW507+BX557*BX507+BY557*BY507</f>
        <v>0</v>
      </c>
      <c r="CH557" s="234">
        <f t="shared" si="84"/>
        <v>0</v>
      </c>
      <c r="CI557" s="190"/>
      <c r="CJ557" s="433">
        <f>+CA557*CA508+CD557*CD508+CG557*CG508</f>
        <v>0</v>
      </c>
      <c r="CL557" s="236"/>
      <c r="CM557" s="237"/>
      <c r="CN557" s="238"/>
      <c r="CP557" s="239"/>
      <c r="CQ557" s="240"/>
      <c r="CR557" s="240"/>
      <c r="CS557" s="240"/>
      <c r="CT557" s="241"/>
      <c r="CU557" s="242">
        <f t="shared" si="93"/>
        <v>0</v>
      </c>
      <c r="CW557" s="243"/>
      <c r="CX557" s="244">
        <f>+IF(DM557=0,0,IF(5*DM557/DM507&lt;2,2,5*DM557/DM507))</f>
        <v>0</v>
      </c>
      <c r="CY557" s="202">
        <f t="shared" si="86"/>
        <v>0</v>
      </c>
      <c r="CZ557" s="245">
        <f>+CW507*CW557+CX507*CX557+CY507*CY557</f>
        <v>0</v>
      </c>
      <c r="DA557" s="204"/>
      <c r="DB557" s="243"/>
      <c r="DC557" s="244">
        <f>+IF(DN557=0,0,IF(5*DN557/DN507&lt;2,2,5*DN557/DN507))</f>
        <v>0</v>
      </c>
      <c r="DD557" s="202">
        <f t="shared" si="87"/>
        <v>0</v>
      </c>
      <c r="DE557" s="246">
        <f>+DB507*DB557+DC507*DC557+DD507*DD557</f>
        <v>0</v>
      </c>
      <c r="DF557" s="190"/>
      <c r="DG557" s="243"/>
      <c r="DH557" s="202">
        <f t="shared" si="85"/>
        <v>0</v>
      </c>
      <c r="DI557" s="202">
        <f t="shared" si="88"/>
        <v>0</v>
      </c>
      <c r="DJ557" s="246">
        <f>+DG507*DG557+DH507*DH557+DI507*DI557</f>
        <v>0</v>
      </c>
      <c r="DK557" s="209"/>
      <c r="DL557" s="247"/>
      <c r="DM557" s="248"/>
      <c r="DN557" s="248"/>
      <c r="DO557" s="249"/>
      <c r="DR557" s="250">
        <f t="shared" si="89"/>
        <v>0</v>
      </c>
      <c r="DS557" s="397"/>
      <c r="DT557" s="397"/>
      <c r="DU557" s="398"/>
      <c r="DV557" s="391"/>
      <c r="DW557" s="253">
        <f t="shared" si="90"/>
        <v>0</v>
      </c>
      <c r="DX557" s="399"/>
      <c r="DY557" s="399"/>
      <c r="DZ557" s="400"/>
      <c r="EA557" s="391"/>
      <c r="EB557" s="401">
        <f t="shared" si="91"/>
        <v>0</v>
      </c>
      <c r="EC557" s="402"/>
      <c r="ED557" s="402"/>
      <c r="EE557" s="403"/>
    </row>
    <row r="558" spans="1:135" ht="16.2" thickBot="1" x14ac:dyDescent="0.35">
      <c r="A558" s="20">
        <f t="shared" si="92"/>
        <v>71050</v>
      </c>
      <c r="B558" s="21"/>
      <c r="C558" s="21"/>
      <c r="D558" s="21"/>
      <c r="E558" s="458"/>
      <c r="F558" s="277"/>
      <c r="G558" s="278"/>
      <c r="H558" s="278"/>
      <c r="I558" s="278"/>
      <c r="J558" s="278"/>
      <c r="K558" s="278"/>
      <c r="L558" s="278"/>
      <c r="M558" s="278"/>
      <c r="N558" s="278"/>
      <c r="O558" s="279"/>
      <c r="P558" s="167">
        <f>+IF(DL558=0,0,IF(5*DL558/DL555&lt;2,2,5*DL558/DL507))</f>
        <v>0</v>
      </c>
      <c r="Q558" s="277"/>
      <c r="R558" s="280"/>
      <c r="S558" s="280"/>
      <c r="T558" s="281"/>
      <c r="U558" s="281"/>
      <c r="V558" s="281"/>
      <c r="W558" s="282"/>
      <c r="X558" s="278">
        <f>IF(CL507=0,0,5-CL558*0.3)</f>
        <v>0</v>
      </c>
      <c r="Y558" s="283">
        <f>+IF(CP507="M",CU558,0)</f>
        <v>0</v>
      </c>
      <c r="Z558" s="284"/>
      <c r="AB558" s="277"/>
      <c r="AC558" s="278"/>
      <c r="AD558" s="278"/>
      <c r="AE558" s="278"/>
      <c r="AF558" s="278"/>
      <c r="AG558" s="278"/>
      <c r="AH558" s="278"/>
      <c r="AI558" s="278"/>
      <c r="AJ558" s="278"/>
      <c r="AK558" s="285"/>
      <c r="AL558" s="286"/>
      <c r="AM558" s="223">
        <f>+SUM(AX558:BC558)/BC506</f>
        <v>0</v>
      </c>
      <c r="AN558" s="280"/>
      <c r="AO558" s="280"/>
      <c r="AP558" s="281"/>
      <c r="AQ558" s="281"/>
      <c r="AR558" s="281"/>
      <c r="AS558" s="282"/>
      <c r="AT558" s="183">
        <f>IF(CM507=0,0,5-CM558*0.3)</f>
        <v>0</v>
      </c>
      <c r="AU558" s="169">
        <f>+IF(CQ507="G",CU558,0)</f>
        <v>0</v>
      </c>
      <c r="AV558" s="287"/>
      <c r="AX558" s="288"/>
      <c r="AY558" s="289"/>
      <c r="AZ558" s="289"/>
      <c r="BA558" s="289"/>
      <c r="BB558" s="289"/>
      <c r="BC558" s="290"/>
      <c r="BE558" s="291"/>
      <c r="BF558" s="292"/>
      <c r="BG558" s="292"/>
      <c r="BH558" s="292"/>
      <c r="BI558" s="292"/>
      <c r="BJ558" s="292"/>
      <c r="BK558" s="292"/>
      <c r="BL558" s="292"/>
      <c r="BM558" s="292"/>
      <c r="BN558" s="293"/>
      <c r="BO558" s="294"/>
      <c r="BP558" s="295"/>
      <c r="BQ558" s="296"/>
      <c r="BR558" s="296"/>
      <c r="BS558" s="297"/>
      <c r="BT558" s="297"/>
      <c r="BU558" s="297"/>
      <c r="BV558" s="298"/>
      <c r="BW558" s="292">
        <f>IF(CV507=0,0,5-CV558*0.3)</f>
        <v>0</v>
      </c>
      <c r="BX558" s="299">
        <f>+IF(AY507="G",BC558,0)</f>
        <v>0</v>
      </c>
      <c r="BY558" s="300"/>
      <c r="CA558" s="301">
        <f>+SUM(F558:O558)*F507/P506+P558*P507+Q507*SUM(Q558:W558)/W506+X507*X558+Y507*Y558+Z507*Z558</f>
        <v>0</v>
      </c>
      <c r="CB558" s="302">
        <f t="shared" si="82"/>
        <v>0</v>
      </c>
      <c r="CC558" s="187"/>
      <c r="CD558" s="303">
        <f>+SUM(AB558:AL558)*AB507/AL$2+SUM(AM558:AS558)*AM507/AS$2+AT558*AT507+AU558*AU507+AV558*AV507</f>
        <v>0</v>
      </c>
      <c r="CE558" s="304">
        <f t="shared" si="83"/>
        <v>0</v>
      </c>
      <c r="CF558" s="190"/>
      <c r="CG558" s="305">
        <f>+SUM(BE558:BO558)*BE507/BO$2+SUM(BP558:BV558)*BP507/BV$2+BW558*BW507+BX558*BX507+BY558*BY507</f>
        <v>0</v>
      </c>
      <c r="CH558" s="306">
        <f t="shared" si="84"/>
        <v>0</v>
      </c>
      <c r="CI558" s="190"/>
      <c r="CJ558" s="437">
        <f>+CA558*CA508+CD558*CD508+CG558*CG508</f>
        <v>0</v>
      </c>
      <c r="CL558" s="236"/>
      <c r="CM558" s="237"/>
      <c r="CN558" s="238"/>
      <c r="CP558" s="308"/>
      <c r="CQ558" s="309"/>
      <c r="CR558" s="309"/>
      <c r="CS558" s="309"/>
      <c r="CT558" s="310"/>
      <c r="CU558" s="311">
        <f t="shared" si="93"/>
        <v>0</v>
      </c>
      <c r="CW558" s="404"/>
      <c r="CX558" s="244">
        <f>+IF(DM558=0,0,IF(5*DM558/DM507&lt;2,2,5*DM558/DM507))</f>
        <v>0</v>
      </c>
      <c r="CY558" s="202">
        <f t="shared" si="86"/>
        <v>0</v>
      </c>
      <c r="CZ558" s="315">
        <f>+CW507*CW558+CX507*CX558+CY507*CY558</f>
        <v>0</v>
      </c>
      <c r="DA558" s="204"/>
      <c r="DB558" s="312"/>
      <c r="DC558" s="313">
        <f>+IF(DN558=0,0,IF(5*DN558/DN507&lt;2,2,5*DN558/DN507))</f>
        <v>0</v>
      </c>
      <c r="DD558" s="314">
        <f t="shared" si="87"/>
        <v>0</v>
      </c>
      <c r="DE558" s="316">
        <f>+DB507*DB558+DC507*DC558+DD507*DD558</f>
        <v>0</v>
      </c>
      <c r="DF558" s="190"/>
      <c r="DG558" s="312"/>
      <c r="DH558" s="202">
        <f t="shared" si="85"/>
        <v>0</v>
      </c>
      <c r="DI558" s="314">
        <f t="shared" si="88"/>
        <v>0</v>
      </c>
      <c r="DJ558" s="316">
        <f>+DG507*DG558+DH507*DH558+DI507*DI558</f>
        <v>0</v>
      </c>
      <c r="DK558" s="209"/>
      <c r="DL558" s="317"/>
      <c r="DM558" s="318"/>
      <c r="DN558" s="318"/>
      <c r="DO558" s="319"/>
      <c r="DR558" s="405">
        <f t="shared" si="89"/>
        <v>0</v>
      </c>
      <c r="DS558" s="406"/>
      <c r="DT558" s="406"/>
      <c r="DU558" s="407"/>
      <c r="DV558" s="408"/>
      <c r="DW558" s="322">
        <f t="shared" si="90"/>
        <v>0</v>
      </c>
      <c r="DX558" s="409"/>
      <c r="DY558" s="409"/>
      <c r="DZ558" s="410"/>
      <c r="EA558" s="408"/>
      <c r="EB558" s="411">
        <f t="shared" si="91"/>
        <v>0</v>
      </c>
      <c r="EC558" s="412"/>
      <c r="ED558" s="412"/>
      <c r="EE558" s="413"/>
    </row>
    <row r="559" spans="1:135" ht="103.2" thickTop="1" thickBot="1" x14ac:dyDescent="0.35">
      <c r="A559" s="459" t="s">
        <v>182</v>
      </c>
      <c r="B559" s="460">
        <f ca="1">TODAY()</f>
        <v>43650</v>
      </c>
      <c r="C559" s="461"/>
      <c r="D559" s="461"/>
      <c r="E559" s="461"/>
      <c r="F559" s="327"/>
      <c r="G559" s="327"/>
      <c r="H559" s="327"/>
      <c r="I559" s="327"/>
      <c r="J559" s="327"/>
      <c r="K559" s="327"/>
      <c r="L559" s="327"/>
      <c r="M559" s="327"/>
      <c r="N559" s="327"/>
      <c r="O559" s="327"/>
      <c r="P559" s="329" t="str">
        <f>+P503</f>
        <v xml:space="preserve">EV. PERIOD0  </v>
      </c>
      <c r="Q559" s="330"/>
      <c r="R559" s="330"/>
      <c r="S559" s="330"/>
      <c r="T559" s="330"/>
      <c r="U559" s="330"/>
      <c r="V559" s="330"/>
      <c r="W559" s="330"/>
      <c r="X559" s="332" t="str">
        <f>+X503</f>
        <v>Nota asistencia</v>
      </c>
      <c r="Y559" s="332" t="str">
        <f>+Y503</f>
        <v>Autoevaluacion</v>
      </c>
      <c r="Z559" s="332" t="str">
        <f>+Z503</f>
        <v>Coevaluacion</v>
      </c>
      <c r="AA559" s="334"/>
      <c r="AB559" s="414"/>
      <c r="AC559" s="414"/>
      <c r="AD559" s="414"/>
      <c r="AE559" s="414"/>
      <c r="AF559" s="414"/>
      <c r="AG559" s="414"/>
      <c r="AH559" s="414"/>
      <c r="AI559" s="414"/>
      <c r="AJ559" s="414"/>
      <c r="AK559" s="414"/>
      <c r="AL559" s="327"/>
      <c r="AM559" s="333" t="str">
        <f>+AM503</f>
        <v>Dibujos de angulos concavos y convexos, 30 de mayo</v>
      </c>
      <c r="AN559" s="330"/>
      <c r="AO559" s="330"/>
      <c r="AP559" s="330"/>
      <c r="AQ559" s="330"/>
      <c r="AR559" s="330"/>
      <c r="AS559" s="330"/>
      <c r="AT559" s="338" t="str">
        <f>+AT503</f>
        <v>Nota asistencia</v>
      </c>
      <c r="AU559" s="338" t="str">
        <f>+AU503</f>
        <v>Autoevaluacion</v>
      </c>
      <c r="AV559" s="340" t="str">
        <f>+AV503</f>
        <v>Coevaluacion</v>
      </c>
      <c r="AX559" s="341">
        <f>+COUNTIF(AX509:AX558,1)</f>
        <v>0</v>
      </c>
      <c r="AY559" s="342">
        <f>+COUNTIF(AY509:AY558,1)</f>
        <v>0</v>
      </c>
      <c r="AZ559" s="342">
        <f t="shared" ref="AZ559:BB559" si="94">+COUNTIF(AZ509:AZ558,1)</f>
        <v>0</v>
      </c>
      <c r="BA559" s="342">
        <f t="shared" si="94"/>
        <v>0</v>
      </c>
      <c r="BB559" s="342">
        <f t="shared" si="94"/>
        <v>0</v>
      </c>
      <c r="BC559" s="343">
        <f>+COUNTIF(BC509:BC558,1)</f>
        <v>0</v>
      </c>
      <c r="BD559" s="334"/>
      <c r="BE559" s="344"/>
      <c r="BF559" s="344"/>
      <c r="BG559" s="344"/>
      <c r="BH559" s="344"/>
      <c r="BI559" s="344"/>
      <c r="BJ559" s="344"/>
      <c r="BK559" s="344"/>
      <c r="BL559" s="344"/>
      <c r="BM559" s="344"/>
      <c r="BN559" s="344"/>
      <c r="BO559" s="344"/>
      <c r="BP559" s="345"/>
      <c r="BQ559" s="346"/>
      <c r="BR559" s="346"/>
      <c r="BS559" s="346"/>
      <c r="BT559" s="346"/>
      <c r="BU559" s="346"/>
      <c r="BV559" s="346"/>
      <c r="BW559" s="347" t="str">
        <f>+AT559</f>
        <v>Nota asistencia</v>
      </c>
      <c r="BX559" s="347" t="str">
        <f>+AU559</f>
        <v>Autoevaluacion</v>
      </c>
      <c r="BY559" s="347" t="str">
        <f>+AV559</f>
        <v>Coevaluacion</v>
      </c>
      <c r="CA559" s="348" t="str">
        <f>+CA503</f>
        <v>Pierden</v>
      </c>
      <c r="CB559" s="415">
        <f>COUNTIF(CA509:CA558,"bj")</f>
        <v>0</v>
      </c>
      <c r="CC559" s="416"/>
      <c r="CD559" s="417" t="str">
        <f>+CD503</f>
        <v>Pierden</v>
      </c>
      <c r="CE559" s="418">
        <f>COUNTIF(CE509:CE558,"bj")</f>
        <v>0</v>
      </c>
      <c r="CF559" s="416"/>
      <c r="CG559" s="417" t="str">
        <f>+CG503</f>
        <v>Pierden</v>
      </c>
      <c r="CH559" s="418">
        <f>+COUNTBLANK(CJ509:CJ558)</f>
        <v>0</v>
      </c>
      <c r="CI559" s="350"/>
      <c r="CJ559" s="352">
        <f>COUNTIF(CJ509:CJ558,"&lt;2,95")-COUNTIF(CJ509:CJ558,0)</f>
        <v>0</v>
      </c>
      <c r="CL559" s="353"/>
      <c r="CM559" s="354"/>
      <c r="CN559" s="355"/>
      <c r="CP559" s="356"/>
      <c r="CQ559" s="357"/>
      <c r="CR559" s="357"/>
      <c r="CS559" s="357"/>
      <c r="CT559" s="357"/>
      <c r="CU559" s="358"/>
      <c r="CW559" s="359"/>
      <c r="CX559" s="938" t="str">
        <f>+CX503</f>
        <v>Recuperan</v>
      </c>
      <c r="CY559" s="938"/>
      <c r="CZ559" s="360">
        <f>COUNTIF(CZ509:CZ558,"bj")</f>
        <v>0</v>
      </c>
      <c r="DA559" s="361"/>
      <c r="DB559" s="362"/>
      <c r="DC559" s="939" t="str">
        <f>+CX559</f>
        <v>Recuperan</v>
      </c>
      <c r="DD559" s="939"/>
      <c r="DE559" s="363">
        <f>COUNTIF(DE509:DE558,"bj")</f>
        <v>0</v>
      </c>
      <c r="DF559" s="364"/>
      <c r="DG559" s="362"/>
      <c r="DH559" s="939" t="str">
        <f>+CX559</f>
        <v>Recuperan</v>
      </c>
      <c r="DI559" s="939"/>
      <c r="DJ559" s="363">
        <f>COUNTIF(DJ509:DJ558,"bj")</f>
        <v>0</v>
      </c>
      <c r="DK559" s="365"/>
      <c r="DL559" s="366"/>
      <c r="DM559" s="367"/>
      <c r="DN559" s="367"/>
      <c r="DO559" s="368"/>
      <c r="DR559" s="369">
        <f>+COUNTIF(DR509:DR558,"&gt;0")</f>
        <v>0</v>
      </c>
      <c r="DS559" s="370">
        <f t="shared" ref="DS559:DU559" si="95">+COUNTIF(DS509:DS558,"&gt;0")</f>
        <v>0</v>
      </c>
      <c r="DT559" s="370">
        <f t="shared" si="95"/>
        <v>0</v>
      </c>
      <c r="DU559" s="371">
        <f t="shared" si="95"/>
        <v>0</v>
      </c>
      <c r="DV559" s="72"/>
      <c r="DW559" s="372">
        <f>+COUNTIF(DW509:DW558,"&gt;0")</f>
        <v>0</v>
      </c>
      <c r="DX559" s="373">
        <f t="shared" ref="DX559:DZ559" si="96">+COUNTIF(DX509:DX558,"&gt;0")</f>
        <v>0</v>
      </c>
      <c r="DY559" s="373">
        <f t="shared" si="96"/>
        <v>0</v>
      </c>
      <c r="DZ559" s="374">
        <f t="shared" si="96"/>
        <v>0</v>
      </c>
      <c r="EA559" s="72"/>
      <c r="EB559" s="375">
        <f>+COUNTIF(EB509:EB558,"&gt;0")</f>
        <v>0</v>
      </c>
      <c r="EC559" s="376">
        <f t="shared" ref="EC559:EE559" si="97">+COUNTIF(EC509:EC558,"&gt;0")</f>
        <v>0</v>
      </c>
      <c r="ED559" s="376">
        <f t="shared" si="97"/>
        <v>0</v>
      </c>
      <c r="EE559" s="377">
        <f t="shared" si="97"/>
        <v>0</v>
      </c>
    </row>
    <row r="560" spans="1:135" ht="16.2" thickTop="1" x14ac:dyDescent="0.3"/>
  </sheetData>
  <mergeCells count="297">
    <mergeCell ref="DR1:EE1"/>
    <mergeCell ref="F2:O2"/>
    <mergeCell ref="Q2:V2"/>
    <mergeCell ref="X2:Z2"/>
    <mergeCell ref="AB2:AK2"/>
    <mergeCell ref="AM2:AR2"/>
    <mergeCell ref="AT2:AV2"/>
    <mergeCell ref="AX2:BB2"/>
    <mergeCell ref="BE2:BN2"/>
    <mergeCell ref="BP2:BU2"/>
    <mergeCell ref="BW2:BY2"/>
    <mergeCell ref="CA2:CB2"/>
    <mergeCell ref="CD2:CE2"/>
    <mergeCell ref="CG2:CH2"/>
    <mergeCell ref="CJ2:CJ3"/>
    <mergeCell ref="CL2:CN2"/>
    <mergeCell ref="AM1:AQ1"/>
    <mergeCell ref="BP1:BT1"/>
    <mergeCell ref="CA1:CJ1"/>
    <mergeCell ref="CP1:CU1"/>
    <mergeCell ref="CW1:DO1"/>
    <mergeCell ref="DR2:DU2"/>
    <mergeCell ref="DW2:DZ2"/>
    <mergeCell ref="EB2:EE2"/>
    <mergeCell ref="CP2:CU2"/>
    <mergeCell ref="CW2:CY2"/>
    <mergeCell ref="DB2:DD2"/>
    <mergeCell ref="DG2:DI2"/>
    <mergeCell ref="DL2:DO2"/>
    <mergeCell ref="F3:G3"/>
    <mergeCell ref="H3:O3"/>
    <mergeCell ref="Q3:R3"/>
    <mergeCell ref="S3:W3"/>
    <mergeCell ref="AB3:AC3"/>
    <mergeCell ref="AD3:AL3"/>
    <mergeCell ref="AM3:AN3"/>
    <mergeCell ref="AO3:AS3"/>
    <mergeCell ref="BE3:BF3"/>
    <mergeCell ref="AM281:AQ281"/>
    <mergeCell ref="BP281:BT281"/>
    <mergeCell ref="CA281:CJ281"/>
    <mergeCell ref="CP281:CU281"/>
    <mergeCell ref="CW281:DO281"/>
    <mergeCell ref="CD3:CE3"/>
    <mergeCell ref="CG3:CH3"/>
    <mergeCell ref="CA4:CB4"/>
    <mergeCell ref="CD4:CE4"/>
    <mergeCell ref="CG4:CH4"/>
    <mergeCell ref="BG3:BO3"/>
    <mergeCell ref="BP3:BQ3"/>
    <mergeCell ref="BR3:BV3"/>
    <mergeCell ref="CA3:CB3"/>
    <mergeCell ref="DR281:EE281"/>
    <mergeCell ref="F282:O282"/>
    <mergeCell ref="Q282:V282"/>
    <mergeCell ref="X282:Z282"/>
    <mergeCell ref="AB282:AK282"/>
    <mergeCell ref="AM282:AR282"/>
    <mergeCell ref="AT282:AV282"/>
    <mergeCell ref="AX282:BB282"/>
    <mergeCell ref="BE282:BN282"/>
    <mergeCell ref="BP282:BU282"/>
    <mergeCell ref="BW282:BY282"/>
    <mergeCell ref="CA282:CB282"/>
    <mergeCell ref="CD282:CE282"/>
    <mergeCell ref="CG282:CH282"/>
    <mergeCell ref="CJ282:CJ283"/>
    <mergeCell ref="CL282:CN282"/>
    <mergeCell ref="DR282:DU282"/>
    <mergeCell ref="DW282:DZ282"/>
    <mergeCell ref="EB282:EE282"/>
    <mergeCell ref="F283:G283"/>
    <mergeCell ref="H283:O283"/>
    <mergeCell ref="Q283:R283"/>
    <mergeCell ref="S283:W283"/>
    <mergeCell ref="AB283:AC283"/>
    <mergeCell ref="AD283:AL283"/>
    <mergeCell ref="AM283:AN283"/>
    <mergeCell ref="AO283:AS283"/>
    <mergeCell ref="BE283:BF283"/>
    <mergeCell ref="BG283:BO283"/>
    <mergeCell ref="BP283:BQ283"/>
    <mergeCell ref="BR283:BV283"/>
    <mergeCell ref="CA283:CB283"/>
    <mergeCell ref="CP282:CU282"/>
    <mergeCell ref="CW282:CY282"/>
    <mergeCell ref="DB282:DD282"/>
    <mergeCell ref="DG282:DI282"/>
    <mergeCell ref="DL282:DO282"/>
    <mergeCell ref="CX335:CY335"/>
    <mergeCell ref="DC335:DD335"/>
    <mergeCell ref="DH335:DI335"/>
    <mergeCell ref="AM337:AQ337"/>
    <mergeCell ref="BP337:BT337"/>
    <mergeCell ref="CA337:CJ337"/>
    <mergeCell ref="CP337:CU337"/>
    <mergeCell ref="CW337:DO337"/>
    <mergeCell ref="CD283:CE283"/>
    <mergeCell ref="CG283:CH283"/>
    <mergeCell ref="CA284:CB284"/>
    <mergeCell ref="CD284:CE284"/>
    <mergeCell ref="CG284:CH284"/>
    <mergeCell ref="DR337:EE337"/>
    <mergeCell ref="F338:O338"/>
    <mergeCell ref="Q338:V338"/>
    <mergeCell ref="X338:Z338"/>
    <mergeCell ref="AB338:AK338"/>
    <mergeCell ref="AM338:AR338"/>
    <mergeCell ref="AT338:AV338"/>
    <mergeCell ref="AX338:BB338"/>
    <mergeCell ref="BE338:BN338"/>
    <mergeCell ref="BP338:BU338"/>
    <mergeCell ref="BW338:BY338"/>
    <mergeCell ref="CA338:CB338"/>
    <mergeCell ref="CD338:CE338"/>
    <mergeCell ref="CG338:CH338"/>
    <mergeCell ref="CJ338:CJ339"/>
    <mergeCell ref="CL338:CN338"/>
    <mergeCell ref="DR338:DU338"/>
    <mergeCell ref="DW338:DZ338"/>
    <mergeCell ref="EB338:EE338"/>
    <mergeCell ref="F339:G339"/>
    <mergeCell ref="H339:O339"/>
    <mergeCell ref="Q339:R339"/>
    <mergeCell ref="S339:W339"/>
    <mergeCell ref="AB339:AC339"/>
    <mergeCell ref="AD339:AL339"/>
    <mergeCell ref="AM339:AN339"/>
    <mergeCell ref="AO339:AS339"/>
    <mergeCell ref="BE339:BF339"/>
    <mergeCell ref="BG339:BO339"/>
    <mergeCell ref="BP339:BQ339"/>
    <mergeCell ref="BR339:BV339"/>
    <mergeCell ref="CA339:CB339"/>
    <mergeCell ref="CP338:CU338"/>
    <mergeCell ref="CW338:CY338"/>
    <mergeCell ref="DB338:DD338"/>
    <mergeCell ref="DG338:DI338"/>
    <mergeCell ref="DL338:DO338"/>
    <mergeCell ref="CX391:CY391"/>
    <mergeCell ref="DC391:DD391"/>
    <mergeCell ref="DH391:DI391"/>
    <mergeCell ref="AM393:AQ393"/>
    <mergeCell ref="BP393:BT393"/>
    <mergeCell ref="CA393:CJ393"/>
    <mergeCell ref="CP393:CU393"/>
    <mergeCell ref="CW393:DO393"/>
    <mergeCell ref="CD339:CE339"/>
    <mergeCell ref="CG339:CH339"/>
    <mergeCell ref="CA340:CB340"/>
    <mergeCell ref="CD340:CE340"/>
    <mergeCell ref="CG340:CH340"/>
    <mergeCell ref="DR393:EE393"/>
    <mergeCell ref="F394:O394"/>
    <mergeCell ref="Q394:V394"/>
    <mergeCell ref="X394:Z394"/>
    <mergeCell ref="AB394:AK394"/>
    <mergeCell ref="AM394:AR394"/>
    <mergeCell ref="AT394:AV394"/>
    <mergeCell ref="AX394:BB394"/>
    <mergeCell ref="BE394:BN394"/>
    <mergeCell ref="BP394:BU394"/>
    <mergeCell ref="BW394:BY394"/>
    <mergeCell ref="CA394:CB394"/>
    <mergeCell ref="CD394:CE394"/>
    <mergeCell ref="CG394:CH394"/>
    <mergeCell ref="CJ394:CJ395"/>
    <mergeCell ref="CL394:CN394"/>
    <mergeCell ref="DR394:DU394"/>
    <mergeCell ref="DW394:DZ394"/>
    <mergeCell ref="EB394:EE394"/>
    <mergeCell ref="F395:G395"/>
    <mergeCell ref="H395:O395"/>
    <mergeCell ref="Q395:R395"/>
    <mergeCell ref="S395:W395"/>
    <mergeCell ref="AB395:AC395"/>
    <mergeCell ref="AD395:AL395"/>
    <mergeCell ref="AM395:AN395"/>
    <mergeCell ref="AO395:AS395"/>
    <mergeCell ref="BE395:BF395"/>
    <mergeCell ref="BG395:BO395"/>
    <mergeCell ref="BP395:BQ395"/>
    <mergeCell ref="BR395:BV395"/>
    <mergeCell ref="CA395:CB395"/>
    <mergeCell ref="CP394:CU394"/>
    <mergeCell ref="CW394:CY394"/>
    <mergeCell ref="DB394:DD394"/>
    <mergeCell ref="DG394:DI394"/>
    <mergeCell ref="DL394:DO394"/>
    <mergeCell ref="CX447:CY447"/>
    <mergeCell ref="DC447:DD447"/>
    <mergeCell ref="DH447:DI447"/>
    <mergeCell ref="AM449:AQ449"/>
    <mergeCell ref="BP449:BT449"/>
    <mergeCell ref="CA449:CJ449"/>
    <mergeCell ref="CP449:CU449"/>
    <mergeCell ref="CW449:DO449"/>
    <mergeCell ref="CD395:CE395"/>
    <mergeCell ref="CG395:CH395"/>
    <mergeCell ref="CA396:CB396"/>
    <mergeCell ref="CD396:CE396"/>
    <mergeCell ref="CG396:CH396"/>
    <mergeCell ref="DR449:EE449"/>
    <mergeCell ref="F450:O450"/>
    <mergeCell ref="Q450:V450"/>
    <mergeCell ref="X450:Z450"/>
    <mergeCell ref="AB450:AK450"/>
    <mergeCell ref="AM450:AR450"/>
    <mergeCell ref="AT450:AV450"/>
    <mergeCell ref="AX450:BB450"/>
    <mergeCell ref="BE450:BN450"/>
    <mergeCell ref="BP450:BU450"/>
    <mergeCell ref="BW450:BY450"/>
    <mergeCell ref="CA450:CB450"/>
    <mergeCell ref="CD450:CE450"/>
    <mergeCell ref="CG450:CH450"/>
    <mergeCell ref="CJ450:CJ451"/>
    <mergeCell ref="CL450:CN450"/>
    <mergeCell ref="DR450:DU450"/>
    <mergeCell ref="DW450:DZ450"/>
    <mergeCell ref="EB450:EE450"/>
    <mergeCell ref="F451:G451"/>
    <mergeCell ref="H451:O451"/>
    <mergeCell ref="Q451:R451"/>
    <mergeCell ref="S451:W451"/>
    <mergeCell ref="AB451:AC451"/>
    <mergeCell ref="AD451:AL451"/>
    <mergeCell ref="AM451:AN451"/>
    <mergeCell ref="AO451:AS451"/>
    <mergeCell ref="BE451:BF451"/>
    <mergeCell ref="BG451:BO451"/>
    <mergeCell ref="BP451:BQ451"/>
    <mergeCell ref="BR451:BV451"/>
    <mergeCell ref="CA451:CB451"/>
    <mergeCell ref="CP450:CU450"/>
    <mergeCell ref="CW450:CY450"/>
    <mergeCell ref="DB450:DD450"/>
    <mergeCell ref="DG450:DI450"/>
    <mergeCell ref="DL450:DO450"/>
    <mergeCell ref="CX503:CY503"/>
    <mergeCell ref="DC503:DD503"/>
    <mergeCell ref="DH503:DI503"/>
    <mergeCell ref="AM505:AQ505"/>
    <mergeCell ref="BP505:BT505"/>
    <mergeCell ref="CA505:CJ505"/>
    <mergeCell ref="CP505:CU505"/>
    <mergeCell ref="CW505:DO505"/>
    <mergeCell ref="CD451:CE451"/>
    <mergeCell ref="CG451:CH451"/>
    <mergeCell ref="CA452:CB452"/>
    <mergeCell ref="CD452:CE452"/>
    <mergeCell ref="CG452:CH452"/>
    <mergeCell ref="DR505:EE505"/>
    <mergeCell ref="F506:O506"/>
    <mergeCell ref="Q506:V506"/>
    <mergeCell ref="X506:Z506"/>
    <mergeCell ref="AB506:AK506"/>
    <mergeCell ref="AM506:AR506"/>
    <mergeCell ref="AT506:AV506"/>
    <mergeCell ref="AX506:BB506"/>
    <mergeCell ref="BE506:BN506"/>
    <mergeCell ref="BP506:BU506"/>
    <mergeCell ref="BW506:BY506"/>
    <mergeCell ref="CA506:CB506"/>
    <mergeCell ref="CD506:CE506"/>
    <mergeCell ref="CG506:CH506"/>
    <mergeCell ref="CJ506:CJ507"/>
    <mergeCell ref="CL506:CN506"/>
    <mergeCell ref="DW506:DZ506"/>
    <mergeCell ref="EB506:EE506"/>
    <mergeCell ref="F507:G507"/>
    <mergeCell ref="H507:O507"/>
    <mergeCell ref="Q507:R507"/>
    <mergeCell ref="S507:W507"/>
    <mergeCell ref="AB507:AC507"/>
    <mergeCell ref="AD507:AL507"/>
    <mergeCell ref="CA508:CB508"/>
    <mergeCell ref="CD508:CE508"/>
    <mergeCell ref="CG508:CH508"/>
    <mergeCell ref="AM507:AN507"/>
    <mergeCell ref="AO507:AS507"/>
    <mergeCell ref="BE507:BF507"/>
    <mergeCell ref="BG507:BO507"/>
    <mergeCell ref="BP507:BQ507"/>
    <mergeCell ref="BR507:BV507"/>
    <mergeCell ref="CA507:CB507"/>
    <mergeCell ref="DR506:DU506"/>
    <mergeCell ref="DB506:DD506"/>
    <mergeCell ref="DG506:DI506"/>
    <mergeCell ref="DL506:DO506"/>
    <mergeCell ref="CX559:CY559"/>
    <mergeCell ref="DC559:DD559"/>
    <mergeCell ref="DH559:DI559"/>
    <mergeCell ref="CD507:CE507"/>
    <mergeCell ref="CG507:CH507"/>
    <mergeCell ref="CP506:CU506"/>
    <mergeCell ref="CW506:CY506"/>
  </mergeCells>
  <conditionalFormatting sqref="P269:P278">
    <cfRule type="cellIs" dxfId="1482" priority="909" operator="equal">
      <formula>1</formula>
    </cfRule>
  </conditionalFormatting>
  <conditionalFormatting sqref="O266:O268">
    <cfRule type="cellIs" dxfId="1481" priority="897" operator="equal">
      <formula>1</formula>
    </cfRule>
  </conditionalFormatting>
  <conditionalFormatting sqref="AK265">
    <cfRule type="cellIs" dxfId="1480" priority="839" operator="equal">
      <formula>1</formula>
    </cfRule>
  </conditionalFormatting>
  <conditionalFormatting sqref="AK264">
    <cfRule type="cellIs" dxfId="1479" priority="838" operator="equal">
      <formula>1</formula>
    </cfRule>
  </conditionalFormatting>
  <conditionalFormatting sqref="AL228">
    <cfRule type="cellIs" dxfId="1478" priority="857" operator="equal">
      <formula>0</formula>
    </cfRule>
  </conditionalFormatting>
  <conditionalFormatting sqref="BO228">
    <cfRule type="cellIs" dxfId="1477" priority="811" operator="equal">
      <formula>0</formula>
    </cfRule>
  </conditionalFormatting>
  <conditionalFormatting sqref="BN265">
    <cfRule type="cellIs" dxfId="1476" priority="799" operator="equal">
      <formula>1</formula>
    </cfRule>
  </conditionalFormatting>
  <conditionalFormatting sqref="BN264">
    <cfRule type="cellIs" dxfId="1475" priority="798" operator="equal">
      <formula>1</formula>
    </cfRule>
  </conditionalFormatting>
  <conditionalFormatting sqref="DH229:DH278">
    <cfRule type="cellIs" dxfId="1474" priority="779" operator="equal">
      <formula>0</formula>
    </cfRule>
  </conditionalFormatting>
  <conditionalFormatting sqref="DJ229:DJ278">
    <cfRule type="cellIs" dxfId="1473" priority="778" operator="equal">
      <formula>0</formula>
    </cfRule>
  </conditionalFormatting>
  <conditionalFormatting sqref="P311">
    <cfRule type="cellIs" dxfId="1472" priority="769" operator="equal">
      <formula>1</formula>
    </cfRule>
  </conditionalFormatting>
  <conditionalFormatting sqref="P325:P334">
    <cfRule type="cellIs" dxfId="1471" priority="766" operator="equal">
      <formula>0</formula>
    </cfRule>
  </conditionalFormatting>
  <conditionalFormatting sqref="P285:P334">
    <cfRule type="cellIs" dxfId="1470" priority="772" operator="equal">
      <formula>1</formula>
    </cfRule>
  </conditionalFormatting>
  <conditionalFormatting sqref="P310">
    <cfRule type="cellIs" dxfId="1469" priority="771" operator="equal">
      <formula>1</formula>
    </cfRule>
  </conditionalFormatting>
  <conditionalFormatting sqref="P285:P334">
    <cfRule type="cellIs" dxfId="1468" priority="770" operator="equal">
      <formula>0</formula>
    </cfRule>
  </conditionalFormatting>
  <conditionalFormatting sqref="P285:P334">
    <cfRule type="cellIs" dxfId="1467" priority="768" operator="lessThan">
      <formula>2.8</formula>
    </cfRule>
  </conditionalFormatting>
  <conditionalFormatting sqref="P325:P334">
    <cfRule type="cellIs" dxfId="1466" priority="767" operator="equal">
      <formula>1</formula>
    </cfRule>
  </conditionalFormatting>
  <conditionalFormatting sqref="P325:P334">
    <cfRule type="cellIs" dxfId="1465" priority="765" operator="lessThan">
      <formula>2.8</formula>
    </cfRule>
  </conditionalFormatting>
  <conditionalFormatting sqref="P285:P334">
    <cfRule type="cellIs" dxfId="1464" priority="764" operator="equal">
      <formula>0</formula>
    </cfRule>
  </conditionalFormatting>
  <conditionalFormatting sqref="F322:N324">
    <cfRule type="cellIs" dxfId="1463" priority="763" operator="equal">
      <formula>1</formula>
    </cfRule>
  </conditionalFormatting>
  <conditionalFormatting sqref="F285:N308 F310:N324">
    <cfRule type="cellIs" dxfId="1462" priority="762" operator="lessThan">
      <formula>2.8</formula>
    </cfRule>
  </conditionalFormatting>
  <conditionalFormatting sqref="F321:N321">
    <cfRule type="cellIs" dxfId="1461" priority="761" operator="equal">
      <formula>1</formula>
    </cfRule>
  </conditionalFormatting>
  <conditionalFormatting sqref="F320:N320">
    <cfRule type="cellIs" dxfId="1460" priority="760" operator="equal">
      <formula>1</formula>
    </cfRule>
  </conditionalFormatting>
  <conditionalFormatting sqref="F325:N334">
    <cfRule type="cellIs" dxfId="1459" priority="759" operator="equal">
      <formula>1</formula>
    </cfRule>
  </conditionalFormatting>
  <conditionalFormatting sqref="F325:N334">
    <cfRule type="cellIs" dxfId="1458" priority="758" operator="lessThan">
      <formula>2.8</formula>
    </cfRule>
  </conditionalFormatting>
  <conditionalFormatting sqref="F285:N329">
    <cfRule type="cellIs" dxfId="1457" priority="757" operator="lessThan">
      <formula>3</formula>
    </cfRule>
  </conditionalFormatting>
  <conditionalFormatting sqref="F285:N334">
    <cfRule type="cellIs" dxfId="1456" priority="756" operator="equal">
      <formula>0</formula>
    </cfRule>
  </conditionalFormatting>
  <conditionalFormatting sqref="O322:O324">
    <cfRule type="cellIs" dxfId="1455" priority="755" operator="equal">
      <formula>1</formula>
    </cfRule>
  </conditionalFormatting>
  <conditionalFormatting sqref="O285:O329">
    <cfRule type="cellIs" dxfId="1454" priority="754" operator="lessThan">
      <formula>2.8</formula>
    </cfRule>
  </conditionalFormatting>
  <conditionalFormatting sqref="O321">
    <cfRule type="cellIs" dxfId="1453" priority="753" operator="equal">
      <formula>1</formula>
    </cfRule>
  </conditionalFormatting>
  <conditionalFormatting sqref="O320">
    <cfRule type="cellIs" dxfId="1452" priority="752" operator="equal">
      <formula>1</formula>
    </cfRule>
  </conditionalFormatting>
  <conditionalFormatting sqref="O325:O334">
    <cfRule type="cellIs" dxfId="1451" priority="751" operator="equal">
      <formula>1</formula>
    </cfRule>
  </conditionalFormatting>
  <conditionalFormatting sqref="O325:O334">
    <cfRule type="cellIs" dxfId="1450" priority="750" operator="lessThan">
      <formula>2.8</formula>
    </cfRule>
  </conditionalFormatting>
  <conditionalFormatting sqref="O285:O331">
    <cfRule type="cellIs" dxfId="1449" priority="749" operator="lessThan">
      <formula>3</formula>
    </cfRule>
  </conditionalFormatting>
  <conditionalFormatting sqref="O285:O334">
    <cfRule type="cellIs" dxfId="1448" priority="748" operator="equal">
      <formula>0</formula>
    </cfRule>
  </conditionalFormatting>
  <conditionalFormatting sqref="O286:O329">
    <cfRule type="cellIs" dxfId="1447" priority="747" operator="equal">
      <formula>0</formula>
    </cfRule>
  </conditionalFormatting>
  <conditionalFormatting sqref="Y285:Z334">
    <cfRule type="cellIs" dxfId="1446" priority="745" operator="equal">
      <formula>0</formula>
    </cfRule>
  </conditionalFormatting>
  <conditionalFormatting sqref="CB335 CA285:CB334">
    <cfRule type="cellIs" dxfId="1445" priority="744" operator="equal">
      <formula>0</formula>
    </cfRule>
  </conditionalFormatting>
  <conditionalFormatting sqref="CW285:CZ334">
    <cfRule type="cellIs" dxfId="1444" priority="743" operator="equal">
      <formula>0</formula>
    </cfRule>
  </conditionalFormatting>
  <conditionalFormatting sqref="CX285:CX334">
    <cfRule type="cellIs" dxfId="1443" priority="742" operator="equal">
      <formula>0</formula>
    </cfRule>
  </conditionalFormatting>
  <conditionalFormatting sqref="CZ285:CZ334">
    <cfRule type="cellIs" dxfId="1442" priority="741" operator="equal">
      <formula>0</formula>
    </cfRule>
  </conditionalFormatting>
  <conditionalFormatting sqref="CP285:CU334">
    <cfRule type="cellIs" dxfId="1441" priority="740" operator="equal">
      <formula>0</formula>
    </cfRule>
  </conditionalFormatting>
  <conditionalFormatting sqref="AL322:AL324">
    <cfRule type="cellIs" dxfId="1440" priority="739" operator="equal">
      <formula>1</formula>
    </cfRule>
  </conditionalFormatting>
  <conditionalFormatting sqref="AL285:AL329">
    <cfRule type="cellIs" dxfId="1439" priority="738" operator="lessThan">
      <formula>2.8</formula>
    </cfRule>
  </conditionalFormatting>
  <conditionalFormatting sqref="AL321">
    <cfRule type="cellIs" dxfId="1438" priority="737" operator="equal">
      <formula>1</formula>
    </cfRule>
  </conditionalFormatting>
  <conditionalFormatting sqref="AL320">
    <cfRule type="cellIs" dxfId="1437" priority="736" operator="equal">
      <formula>1</formula>
    </cfRule>
  </conditionalFormatting>
  <conditionalFormatting sqref="AL325:AL334">
    <cfRule type="cellIs" dxfId="1436" priority="735" operator="equal">
      <formula>1</formula>
    </cfRule>
  </conditionalFormatting>
  <conditionalFormatting sqref="AL325:AL334">
    <cfRule type="cellIs" dxfId="1435" priority="734" operator="lessThan">
      <formula>2.8</formula>
    </cfRule>
  </conditionalFormatting>
  <conditionalFormatting sqref="AL285:AL331">
    <cfRule type="cellIs" dxfId="1434" priority="733" operator="lessThan">
      <formula>3</formula>
    </cfRule>
  </conditionalFormatting>
  <conditionalFormatting sqref="AL285:AL334">
    <cfRule type="cellIs" dxfId="1433" priority="732" operator="equal">
      <formula>0</formula>
    </cfRule>
  </conditionalFormatting>
  <conditionalFormatting sqref="AL286:AL329">
    <cfRule type="cellIs" dxfId="1432" priority="731" operator="equal">
      <formula>0</formula>
    </cfRule>
  </conditionalFormatting>
  <conditionalFormatting sqref="AM285:AS334">
    <cfRule type="cellIs" dxfId="1431" priority="730" operator="equal">
      <formula>0</formula>
    </cfRule>
  </conditionalFormatting>
  <conditionalFormatting sqref="AX285:BC334">
    <cfRule type="cellIs" dxfId="1430" priority="729" operator="equal">
      <formula>0</formula>
    </cfRule>
  </conditionalFormatting>
  <conditionalFormatting sqref="CE335">
    <cfRule type="cellIs" dxfId="1429" priority="728" operator="equal">
      <formula>0</formula>
    </cfRule>
  </conditionalFormatting>
  <conditionalFormatting sqref="AM285:AM334">
    <cfRule type="cellIs" dxfId="1428" priority="727" operator="equal">
      <formula>0</formula>
    </cfRule>
  </conditionalFormatting>
  <conditionalFormatting sqref="AB320:AJ320">
    <cfRule type="cellIs" dxfId="1427" priority="704" operator="equal">
      <formula>1</formula>
    </cfRule>
  </conditionalFormatting>
  <conditionalFormatting sqref="AB325:AJ334">
    <cfRule type="cellIs" dxfId="1426" priority="703" operator="equal">
      <formula>1</formula>
    </cfRule>
  </conditionalFormatting>
  <conditionalFormatting sqref="Y285:Y334">
    <cfRule type="cellIs" dxfId="1425" priority="726" operator="equal">
      <formula>0</formula>
    </cfRule>
  </conditionalFormatting>
  <conditionalFormatting sqref="CU285:CU334">
    <cfRule type="cellIs" dxfId="1424" priority="725" operator="equal">
      <formula>0</formula>
    </cfRule>
  </conditionalFormatting>
  <conditionalFormatting sqref="CE285:CE334">
    <cfRule type="cellIs" dxfId="1423" priority="724" operator="equal">
      <formula>0</formula>
    </cfRule>
  </conditionalFormatting>
  <conditionalFormatting sqref="AX284:BC284">
    <cfRule type="cellIs" dxfId="1422" priority="723" operator="equal">
      <formula>0</formula>
    </cfRule>
  </conditionalFormatting>
  <conditionalFormatting sqref="F284:O284">
    <cfRule type="cellIs" dxfId="1421" priority="722" operator="equal">
      <formula>0</formula>
    </cfRule>
  </conditionalFormatting>
  <conditionalFormatting sqref="Q284:W284">
    <cfRule type="cellIs" dxfId="1420" priority="720" operator="equal">
      <formula>0</formula>
    </cfRule>
    <cfRule type="cellIs" dxfId="1419" priority="721" operator="equal">
      <formula>0</formula>
    </cfRule>
  </conditionalFormatting>
  <conditionalFormatting sqref="AB284:AK284">
    <cfRule type="cellIs" dxfId="1418" priority="719" operator="equal">
      <formula>0</formula>
    </cfRule>
  </conditionalFormatting>
  <conditionalFormatting sqref="AM284:AS284">
    <cfRule type="cellIs" dxfId="1417" priority="716" operator="equal">
      <formula>0</formula>
    </cfRule>
    <cfRule type="cellIs" dxfId="1416" priority="718" operator="equal">
      <formula>0</formula>
    </cfRule>
  </conditionalFormatting>
  <conditionalFormatting sqref="AT284:AV284">
    <cfRule type="cellIs" dxfId="1415" priority="717" operator="equal">
      <formula>0</formula>
    </cfRule>
  </conditionalFormatting>
  <conditionalFormatting sqref="AL284">
    <cfRule type="cellIs" dxfId="1414" priority="715" operator="equal">
      <formula>0</formula>
    </cfRule>
  </conditionalFormatting>
  <conditionalFormatting sqref="X284:Z284">
    <cfRule type="cellIs" dxfId="1413" priority="714" operator="equal">
      <formula>0</formula>
    </cfRule>
  </conditionalFormatting>
  <conditionalFormatting sqref="P284">
    <cfRule type="cellIs" dxfId="1412" priority="713" operator="equal">
      <formula>0</formula>
    </cfRule>
  </conditionalFormatting>
  <conditionalFormatting sqref="CD285:CD334">
    <cfRule type="cellIs" dxfId="1411" priority="712" operator="equal">
      <formula>0</formula>
    </cfRule>
  </conditionalFormatting>
  <conditionalFormatting sqref="CY285:CY334">
    <cfRule type="cellIs" dxfId="1410" priority="711" operator="equal">
      <formula>0</formula>
    </cfRule>
  </conditionalFormatting>
  <conditionalFormatting sqref="CL285:CN334">
    <cfRule type="cellIs" dxfId="1409" priority="710" operator="equal">
      <formula>0</formula>
    </cfRule>
  </conditionalFormatting>
  <conditionalFormatting sqref="AU285:AU334">
    <cfRule type="cellIs" dxfId="1408" priority="689" operator="equal">
      <formula>0</formula>
    </cfRule>
  </conditionalFormatting>
  <conditionalFormatting sqref="X285:X334">
    <cfRule type="cellIs" dxfId="1407" priority="709" operator="equal">
      <formula>0</formula>
    </cfRule>
  </conditionalFormatting>
  <conditionalFormatting sqref="X285:X334">
    <cfRule type="cellIs" dxfId="1406" priority="708" operator="equal">
      <formula>0</formula>
    </cfRule>
  </conditionalFormatting>
  <conditionalFormatting sqref="AB322:AJ324">
    <cfRule type="cellIs" dxfId="1405" priority="707" operator="equal">
      <formula>1</formula>
    </cfRule>
  </conditionalFormatting>
  <conditionalFormatting sqref="AB285:AJ308 AB310:AJ324">
    <cfRule type="cellIs" dxfId="1404" priority="706" operator="lessThan">
      <formula>2.8</formula>
    </cfRule>
  </conditionalFormatting>
  <conditionalFormatting sqref="AB321:AJ321">
    <cfRule type="cellIs" dxfId="1403" priority="705" operator="equal">
      <formula>1</formula>
    </cfRule>
  </conditionalFormatting>
  <conditionalFormatting sqref="AB325:AJ334">
    <cfRule type="cellIs" dxfId="1402" priority="702" operator="lessThan">
      <formula>2.8</formula>
    </cfRule>
  </conditionalFormatting>
  <conditionalFormatting sqref="AB285:AJ329">
    <cfRule type="cellIs" dxfId="1401" priority="701" operator="lessThan">
      <formula>3</formula>
    </cfRule>
  </conditionalFormatting>
  <conditionalFormatting sqref="AB285:AJ334">
    <cfRule type="cellIs" dxfId="1400" priority="700" operator="equal">
      <formula>0</formula>
    </cfRule>
  </conditionalFormatting>
  <conditionalFormatting sqref="AK322:AK324">
    <cfRule type="cellIs" dxfId="1399" priority="699" operator="equal">
      <formula>1</formula>
    </cfRule>
  </conditionalFormatting>
  <conditionalFormatting sqref="AK285:AK329">
    <cfRule type="cellIs" dxfId="1398" priority="698" operator="lessThan">
      <formula>2.8</formula>
    </cfRule>
  </conditionalFormatting>
  <conditionalFormatting sqref="AK321">
    <cfRule type="cellIs" dxfId="1397" priority="697" operator="equal">
      <formula>1</formula>
    </cfRule>
  </conditionalFormatting>
  <conditionalFormatting sqref="AK320">
    <cfRule type="cellIs" dxfId="1396" priority="696" operator="equal">
      <formula>1</formula>
    </cfRule>
  </conditionalFormatting>
  <conditionalFormatting sqref="AK325:AK334">
    <cfRule type="cellIs" dxfId="1395" priority="695" operator="equal">
      <formula>1</formula>
    </cfRule>
  </conditionalFormatting>
  <conditionalFormatting sqref="AK325:AK334">
    <cfRule type="cellIs" dxfId="1394" priority="694" operator="lessThan">
      <formula>2.8</formula>
    </cfRule>
  </conditionalFormatting>
  <conditionalFormatting sqref="AK285:AK331">
    <cfRule type="cellIs" dxfId="1393" priority="693" operator="lessThan">
      <formula>3</formula>
    </cfRule>
  </conditionalFormatting>
  <conditionalFormatting sqref="AK285:AK334">
    <cfRule type="cellIs" dxfId="1392" priority="692" operator="equal">
      <formula>0</formula>
    </cfRule>
  </conditionalFormatting>
  <conditionalFormatting sqref="AK286:AK329">
    <cfRule type="cellIs" dxfId="1391" priority="691" operator="equal">
      <formula>0</formula>
    </cfRule>
  </conditionalFormatting>
  <conditionalFormatting sqref="AU285:AV334">
    <cfRule type="cellIs" dxfId="1390" priority="690" operator="equal">
      <formula>0</formula>
    </cfRule>
  </conditionalFormatting>
  <conditionalFormatting sqref="BX285:BX334">
    <cfRule type="cellIs" dxfId="1389" priority="649" operator="equal">
      <formula>0</formula>
    </cfRule>
  </conditionalFormatting>
  <conditionalFormatting sqref="AT285:AT334">
    <cfRule type="cellIs" dxfId="1388" priority="688" operator="equal">
      <formula>0</formula>
    </cfRule>
  </conditionalFormatting>
  <conditionalFormatting sqref="AT285:AT334">
    <cfRule type="cellIs" dxfId="1387" priority="687" operator="equal">
      <formula>0</formula>
    </cfRule>
  </conditionalFormatting>
  <conditionalFormatting sqref="BO322:BO324">
    <cfRule type="cellIs" dxfId="1386" priority="686" operator="equal">
      <formula>1</formula>
    </cfRule>
  </conditionalFormatting>
  <conditionalFormatting sqref="BO285:BO329">
    <cfRule type="cellIs" dxfId="1385" priority="685" operator="lessThan">
      <formula>2.8</formula>
    </cfRule>
  </conditionalFormatting>
  <conditionalFormatting sqref="BO321">
    <cfRule type="cellIs" dxfId="1384" priority="684" operator="equal">
      <formula>1</formula>
    </cfRule>
  </conditionalFormatting>
  <conditionalFormatting sqref="BO320">
    <cfRule type="cellIs" dxfId="1383" priority="683" operator="equal">
      <formula>1</formula>
    </cfRule>
  </conditionalFormatting>
  <conditionalFormatting sqref="BO325:BO334">
    <cfRule type="cellIs" dxfId="1382" priority="682" operator="equal">
      <formula>1</formula>
    </cfRule>
  </conditionalFormatting>
  <conditionalFormatting sqref="BO325:BO334">
    <cfRule type="cellIs" dxfId="1381" priority="681" operator="lessThan">
      <formula>2.8</formula>
    </cfRule>
  </conditionalFormatting>
  <conditionalFormatting sqref="BO285:BO331">
    <cfRule type="cellIs" dxfId="1380" priority="680" operator="lessThan">
      <formula>3</formula>
    </cfRule>
  </conditionalFormatting>
  <conditionalFormatting sqref="BO285:BO334">
    <cfRule type="cellIs" dxfId="1379" priority="679" operator="equal">
      <formula>0</formula>
    </cfRule>
  </conditionalFormatting>
  <conditionalFormatting sqref="BO286:BO329">
    <cfRule type="cellIs" dxfId="1378" priority="678" operator="equal">
      <formula>0</formula>
    </cfRule>
  </conditionalFormatting>
  <conditionalFormatting sqref="CH335">
    <cfRule type="cellIs" dxfId="1377" priority="676" operator="equal">
      <formula>0</formula>
    </cfRule>
  </conditionalFormatting>
  <conditionalFormatting sqref="BP285:BP334">
    <cfRule type="cellIs" dxfId="1376" priority="675" operator="equal">
      <formula>0</formula>
    </cfRule>
  </conditionalFormatting>
  <conditionalFormatting sqref="CH285:CH334">
    <cfRule type="cellIs" dxfId="1375" priority="674" operator="equal">
      <formula>0</formula>
    </cfRule>
  </conditionalFormatting>
  <conditionalFormatting sqref="BE284:BN284">
    <cfRule type="cellIs" dxfId="1374" priority="673" operator="equal">
      <formula>0</formula>
    </cfRule>
  </conditionalFormatting>
  <conditionalFormatting sqref="BP284:BV284">
    <cfRule type="cellIs" dxfId="1373" priority="670" operator="equal">
      <formula>0</formula>
    </cfRule>
    <cfRule type="cellIs" dxfId="1372" priority="672" operator="equal">
      <formula>0</formula>
    </cfRule>
  </conditionalFormatting>
  <conditionalFormatting sqref="BW284:BY284">
    <cfRule type="cellIs" dxfId="1371" priority="671" operator="equal">
      <formula>0</formula>
    </cfRule>
  </conditionalFormatting>
  <conditionalFormatting sqref="BO284">
    <cfRule type="cellIs" dxfId="1370" priority="669" operator="equal">
      <formula>0</formula>
    </cfRule>
  </conditionalFormatting>
  <conditionalFormatting sqref="CG285:CG334">
    <cfRule type="cellIs" dxfId="1369" priority="668" operator="equal">
      <formula>0</formula>
    </cfRule>
  </conditionalFormatting>
  <conditionalFormatting sqref="BE322:BM324">
    <cfRule type="cellIs" dxfId="1368" priority="667" operator="equal">
      <formula>1</formula>
    </cfRule>
  </conditionalFormatting>
  <conditionalFormatting sqref="BE285:BM308 BE310:BM324">
    <cfRule type="cellIs" dxfId="1367" priority="666" operator="lessThan">
      <formula>2.8</formula>
    </cfRule>
  </conditionalFormatting>
  <conditionalFormatting sqref="BE321:BM321">
    <cfRule type="cellIs" dxfId="1366" priority="665" operator="equal">
      <formula>1</formula>
    </cfRule>
  </conditionalFormatting>
  <conditionalFormatting sqref="BE320:BM320">
    <cfRule type="cellIs" dxfId="1365" priority="664" operator="equal">
      <formula>1</formula>
    </cfRule>
  </conditionalFormatting>
  <conditionalFormatting sqref="BE325:BM334">
    <cfRule type="cellIs" dxfId="1364" priority="663" operator="equal">
      <formula>1</formula>
    </cfRule>
  </conditionalFormatting>
  <conditionalFormatting sqref="BE325:BM334">
    <cfRule type="cellIs" dxfId="1363" priority="662" operator="lessThan">
      <formula>2.8</formula>
    </cfRule>
  </conditionalFormatting>
  <conditionalFormatting sqref="BE285:BM329">
    <cfRule type="cellIs" dxfId="1362" priority="661" operator="lessThan">
      <formula>3</formula>
    </cfRule>
  </conditionalFormatting>
  <conditionalFormatting sqref="BE285:BM334">
    <cfRule type="cellIs" dxfId="1361" priority="660" operator="equal">
      <formula>0</formula>
    </cfRule>
  </conditionalFormatting>
  <conditionalFormatting sqref="BN322:BN324">
    <cfRule type="cellIs" dxfId="1360" priority="659" operator="equal">
      <formula>1</formula>
    </cfRule>
  </conditionalFormatting>
  <conditionalFormatting sqref="BN285:BN329">
    <cfRule type="cellIs" dxfId="1359" priority="658" operator="lessThan">
      <formula>2.8</formula>
    </cfRule>
  </conditionalFormatting>
  <conditionalFormatting sqref="BN321">
    <cfRule type="cellIs" dxfId="1358" priority="657" operator="equal">
      <formula>1</formula>
    </cfRule>
  </conditionalFormatting>
  <conditionalFormatting sqref="BN320">
    <cfRule type="cellIs" dxfId="1357" priority="656" operator="equal">
      <formula>1</formula>
    </cfRule>
  </conditionalFormatting>
  <conditionalFormatting sqref="BN325:BN334">
    <cfRule type="cellIs" dxfId="1356" priority="655" operator="equal">
      <formula>1</formula>
    </cfRule>
  </conditionalFormatting>
  <conditionalFormatting sqref="BN325:BN334">
    <cfRule type="cellIs" dxfId="1355" priority="654" operator="lessThan">
      <formula>2.8</formula>
    </cfRule>
  </conditionalFormatting>
  <conditionalFormatting sqref="BN285:BN331">
    <cfRule type="cellIs" dxfId="1354" priority="653" operator="lessThan">
      <formula>3</formula>
    </cfRule>
  </conditionalFormatting>
  <conditionalFormatting sqref="BN285:BN334">
    <cfRule type="cellIs" dxfId="1353" priority="652" operator="equal">
      <formula>0</formula>
    </cfRule>
  </conditionalFormatting>
  <conditionalFormatting sqref="BN286:BN329">
    <cfRule type="cellIs" dxfId="1352" priority="651" operator="equal">
      <formula>0</formula>
    </cfRule>
  </conditionalFormatting>
  <conditionalFormatting sqref="BX285:BY334">
    <cfRule type="cellIs" dxfId="1351" priority="650" operator="equal">
      <formula>0</formula>
    </cfRule>
  </conditionalFormatting>
  <conditionalFormatting sqref="BW285:BW334">
    <cfRule type="cellIs" dxfId="1350" priority="648" operator="equal">
      <formula>0</formula>
    </cfRule>
  </conditionalFormatting>
  <conditionalFormatting sqref="BW285:BW334">
    <cfRule type="cellIs" dxfId="1349" priority="647" operator="equal">
      <formula>0</formula>
    </cfRule>
  </conditionalFormatting>
  <conditionalFormatting sqref="CJ285:CJ335">
    <cfRule type="cellIs" dxfId="1348" priority="646" operator="equal">
      <formula>0</formula>
    </cfRule>
  </conditionalFormatting>
  <conditionalFormatting sqref="DE335">
    <cfRule type="cellIs" dxfId="1347" priority="644" operator="equal">
      <formula>0</formula>
    </cfRule>
  </conditionalFormatting>
  <conditionalFormatting sqref="CZ335">
    <cfRule type="cellIs" dxfId="1346" priority="645" operator="equal">
      <formula>0</formula>
    </cfRule>
  </conditionalFormatting>
  <conditionalFormatting sqref="DG285:DJ334">
    <cfRule type="cellIs" dxfId="1345" priority="638" operator="equal">
      <formula>0</formula>
    </cfRule>
  </conditionalFormatting>
  <conditionalFormatting sqref="DH285:DH334">
    <cfRule type="cellIs" dxfId="1344" priority="637" operator="equal">
      <formula>0</formula>
    </cfRule>
  </conditionalFormatting>
  <conditionalFormatting sqref="DJ285:DJ334">
    <cfRule type="cellIs" dxfId="1343" priority="636" operator="equal">
      <formula>0</formula>
    </cfRule>
  </conditionalFormatting>
  <conditionalFormatting sqref="DI285:DI334">
    <cfRule type="cellIs" dxfId="1342" priority="635" operator="equal">
      <formula>0</formula>
    </cfRule>
  </conditionalFormatting>
  <conditionalFormatting sqref="P367">
    <cfRule type="cellIs" dxfId="1341" priority="627" operator="equal">
      <formula>1</formula>
    </cfRule>
  </conditionalFormatting>
  <conditionalFormatting sqref="P381:P390">
    <cfRule type="cellIs" dxfId="1340" priority="623" operator="lessThan">
      <formula>2.8</formula>
    </cfRule>
  </conditionalFormatting>
  <conditionalFormatting sqref="F341:N364 F366:N380">
    <cfRule type="cellIs" dxfId="1339" priority="620" operator="lessThan">
      <formula>2.8</formula>
    </cfRule>
  </conditionalFormatting>
  <conditionalFormatting sqref="F376:N376">
    <cfRule type="cellIs" dxfId="1338" priority="618" operator="equal">
      <formula>1</formula>
    </cfRule>
  </conditionalFormatting>
  <conditionalFormatting sqref="O376">
    <cfRule type="cellIs" dxfId="1337" priority="610" operator="equal">
      <formula>1</formula>
    </cfRule>
  </conditionalFormatting>
  <conditionalFormatting sqref="Y341:Z390">
    <cfRule type="cellIs" dxfId="1336" priority="603" operator="equal">
      <formula>0</formula>
    </cfRule>
  </conditionalFormatting>
  <conditionalFormatting sqref="AL376">
    <cfRule type="cellIs" dxfId="1335" priority="594" operator="equal">
      <formula>1</formula>
    </cfRule>
  </conditionalFormatting>
  <conditionalFormatting sqref="AB340:AK340">
    <cfRule type="cellIs" dxfId="1334" priority="577" operator="equal">
      <formula>0</formula>
    </cfRule>
  </conditionalFormatting>
  <conditionalFormatting sqref="X340:Z340">
    <cfRule type="cellIs" dxfId="1333" priority="572" operator="equal">
      <formula>0</formula>
    </cfRule>
  </conditionalFormatting>
  <conditionalFormatting sqref="AB376:AJ376">
    <cfRule type="cellIs" dxfId="1332" priority="562" operator="equal">
      <formula>1</formula>
    </cfRule>
  </conditionalFormatting>
  <conditionalFormatting sqref="AK376">
    <cfRule type="cellIs" dxfId="1331" priority="554" operator="equal">
      <formula>1</formula>
    </cfRule>
  </conditionalFormatting>
  <conditionalFormatting sqref="BO376">
    <cfRule type="cellIs" dxfId="1330" priority="541" operator="equal">
      <formula>1</formula>
    </cfRule>
  </conditionalFormatting>
  <conditionalFormatting sqref="BP341:BP390">
    <cfRule type="cellIs" dxfId="1329" priority="533" operator="equal">
      <formula>0</formula>
    </cfRule>
  </conditionalFormatting>
  <conditionalFormatting sqref="BE340:BN340">
    <cfRule type="cellIs" dxfId="1328" priority="531" operator="equal">
      <formula>0</formula>
    </cfRule>
  </conditionalFormatting>
  <conditionalFormatting sqref="BE376:BM376">
    <cfRule type="cellIs" dxfId="1327" priority="522" operator="equal">
      <formula>1</formula>
    </cfRule>
  </conditionalFormatting>
  <conditionalFormatting sqref="BN376">
    <cfRule type="cellIs" dxfId="1326" priority="514" operator="equal">
      <formula>1</formula>
    </cfRule>
  </conditionalFormatting>
  <conditionalFormatting sqref="DH341:DH390">
    <cfRule type="cellIs" dxfId="1325" priority="495" operator="equal">
      <formula>0</formula>
    </cfRule>
  </conditionalFormatting>
  <conditionalFormatting sqref="DJ341:DJ390">
    <cfRule type="cellIs" dxfId="1324" priority="494" operator="equal">
      <formula>0</formula>
    </cfRule>
  </conditionalFormatting>
  <conditionalFormatting sqref="P437:P446">
    <cfRule type="cellIs" dxfId="1323" priority="483" operator="equal">
      <formula>1</formula>
    </cfRule>
  </conditionalFormatting>
  <conditionalFormatting sqref="P423">
    <cfRule type="cellIs" dxfId="1322" priority="485" operator="equal">
      <formula>1</formula>
    </cfRule>
  </conditionalFormatting>
  <conditionalFormatting sqref="F433:N433">
    <cfRule type="cellIs" dxfId="1321" priority="477" operator="equal">
      <formula>1</formula>
    </cfRule>
  </conditionalFormatting>
  <conditionalFormatting sqref="F437:N446">
    <cfRule type="cellIs" dxfId="1320" priority="475" operator="equal">
      <formula>1</formula>
    </cfRule>
  </conditionalFormatting>
  <conditionalFormatting sqref="O433">
    <cfRule type="cellIs" dxfId="1319" priority="469" operator="equal">
      <formula>1</formula>
    </cfRule>
  </conditionalFormatting>
  <conditionalFormatting sqref="O437:O446">
    <cfRule type="cellIs" dxfId="1318" priority="467" operator="equal">
      <formula>1</formula>
    </cfRule>
  </conditionalFormatting>
  <conditionalFormatting sqref="Q397:W446">
    <cfRule type="cellIs" dxfId="1317" priority="462" operator="equal">
      <formula>0</formula>
    </cfRule>
  </conditionalFormatting>
  <conditionalFormatting sqref="AL433">
    <cfRule type="cellIs" dxfId="1316" priority="453" operator="equal">
      <formula>1</formula>
    </cfRule>
  </conditionalFormatting>
  <conditionalFormatting sqref="AL437:AL446">
    <cfRule type="cellIs" dxfId="1315" priority="451" operator="equal">
      <formula>1</formula>
    </cfRule>
  </conditionalFormatting>
  <conditionalFormatting sqref="AM397:AS446">
    <cfRule type="cellIs" dxfId="1314" priority="446" operator="equal">
      <formula>0</formula>
    </cfRule>
  </conditionalFormatting>
  <conditionalFormatting sqref="AT396:AV396">
    <cfRule type="cellIs" dxfId="1313" priority="433" operator="equal">
      <formula>0</formula>
    </cfRule>
  </conditionalFormatting>
  <conditionalFormatting sqref="AL396">
    <cfRule type="cellIs" dxfId="1312" priority="431" operator="equal">
      <formula>0</formula>
    </cfRule>
  </conditionalFormatting>
  <conditionalFormatting sqref="P396">
    <cfRule type="cellIs" dxfId="1311" priority="429" operator="equal">
      <formula>0</formula>
    </cfRule>
  </conditionalFormatting>
  <conditionalFormatting sqref="AT397:AT446">
    <cfRule type="cellIs" dxfId="1310" priority="403" operator="equal">
      <formula>0</formula>
    </cfRule>
  </conditionalFormatting>
  <conditionalFormatting sqref="AB433:AJ433">
    <cfRule type="cellIs" dxfId="1309" priority="421" operator="equal">
      <formula>1</formula>
    </cfRule>
  </conditionalFormatting>
  <conditionalFormatting sqref="AB437:AJ446">
    <cfRule type="cellIs" dxfId="1308" priority="419" operator="equal">
      <formula>1</formula>
    </cfRule>
  </conditionalFormatting>
  <conditionalFormatting sqref="AK433">
    <cfRule type="cellIs" dxfId="1307" priority="413" operator="equal">
      <formula>1</formula>
    </cfRule>
  </conditionalFormatting>
  <conditionalFormatting sqref="AK437:AK446">
    <cfRule type="cellIs" dxfId="1306" priority="411" operator="equal">
      <formula>1</formula>
    </cfRule>
  </conditionalFormatting>
  <conditionalFormatting sqref="AU397:AV446">
    <cfRule type="cellIs" dxfId="1305" priority="406" operator="equal">
      <formula>0</formula>
    </cfRule>
  </conditionalFormatting>
  <conditionalFormatting sqref="AU397:AU446">
    <cfRule type="cellIs" dxfId="1304" priority="405" operator="equal">
      <formula>0</formula>
    </cfRule>
  </conditionalFormatting>
  <conditionalFormatting sqref="AT397:AT446">
    <cfRule type="cellIs" dxfId="1303" priority="404" operator="equal">
      <formula>0</formula>
    </cfRule>
  </conditionalFormatting>
  <conditionalFormatting sqref="BW397:BW446">
    <cfRule type="cellIs" dxfId="1302" priority="363" operator="equal">
      <formula>0</formula>
    </cfRule>
  </conditionalFormatting>
  <conditionalFormatting sqref="BO433">
    <cfRule type="cellIs" dxfId="1301" priority="400" operator="equal">
      <formula>1</formula>
    </cfRule>
  </conditionalFormatting>
  <conditionalFormatting sqref="BO437:BO446">
    <cfRule type="cellIs" dxfId="1300" priority="398" operator="equal">
      <formula>1</formula>
    </cfRule>
  </conditionalFormatting>
  <conditionalFormatting sqref="BP397:BV446">
    <cfRule type="cellIs" dxfId="1299" priority="393" operator="equal">
      <formula>0</formula>
    </cfRule>
  </conditionalFormatting>
  <conditionalFormatting sqref="BW396:BY396">
    <cfRule type="cellIs" dxfId="1298" priority="387" operator="equal">
      <formula>0</formula>
    </cfRule>
  </conditionalFormatting>
  <conditionalFormatting sqref="BO396">
    <cfRule type="cellIs" dxfId="1297" priority="385" operator="equal">
      <formula>0</formula>
    </cfRule>
  </conditionalFormatting>
  <conditionalFormatting sqref="BE433:BM433">
    <cfRule type="cellIs" dxfId="1296" priority="381" operator="equal">
      <formula>1</formula>
    </cfRule>
  </conditionalFormatting>
  <conditionalFormatting sqref="BE437:BM446">
    <cfRule type="cellIs" dxfId="1295" priority="379" operator="equal">
      <formula>1</formula>
    </cfRule>
  </conditionalFormatting>
  <conditionalFormatting sqref="BN433">
    <cfRule type="cellIs" dxfId="1294" priority="373" operator="equal">
      <formula>1</formula>
    </cfRule>
  </conditionalFormatting>
  <conditionalFormatting sqref="BN437:BN446">
    <cfRule type="cellIs" dxfId="1293" priority="371" operator="equal">
      <formula>1</formula>
    </cfRule>
  </conditionalFormatting>
  <conditionalFormatting sqref="BX397:BY446">
    <cfRule type="cellIs" dxfId="1292" priority="366" operator="equal">
      <formula>0</formula>
    </cfRule>
  </conditionalFormatting>
  <conditionalFormatting sqref="BX397:BX446">
    <cfRule type="cellIs" dxfId="1291" priority="365" operator="equal">
      <formula>0</formula>
    </cfRule>
  </conditionalFormatting>
  <conditionalFormatting sqref="BW397:BW446">
    <cfRule type="cellIs" dxfId="1290" priority="364" operator="equal">
      <formula>0</formula>
    </cfRule>
  </conditionalFormatting>
  <conditionalFormatting sqref="DD397:DD446">
    <cfRule type="cellIs" dxfId="1289" priority="355" operator="equal">
      <formula>0</formula>
    </cfRule>
  </conditionalFormatting>
  <conditionalFormatting sqref="DH397:DH446">
    <cfRule type="cellIs" dxfId="1288" priority="353" operator="equal">
      <formula>0</formula>
    </cfRule>
  </conditionalFormatting>
  <conditionalFormatting sqref="DI397:DI446">
    <cfRule type="cellIs" dxfId="1287" priority="351" operator="equal">
      <formula>0</formula>
    </cfRule>
  </conditionalFormatting>
  <conditionalFormatting sqref="B453:E502">
    <cfRule type="cellIs" dxfId="1286" priority="347" operator="equal">
      <formula>0</formula>
    </cfRule>
  </conditionalFormatting>
  <conditionalFormatting sqref="P478">
    <cfRule type="cellIs" dxfId="1285" priority="345" operator="equal">
      <formula>1</formula>
    </cfRule>
  </conditionalFormatting>
  <conditionalFormatting sqref="F488:N488">
    <cfRule type="cellIs" dxfId="1284" priority="334" operator="equal">
      <formula>1</formula>
    </cfRule>
  </conditionalFormatting>
  <conditionalFormatting sqref="F493:N502">
    <cfRule type="cellIs" dxfId="1283" priority="333" operator="equal">
      <formula>1</formula>
    </cfRule>
  </conditionalFormatting>
  <conditionalFormatting sqref="O488">
    <cfRule type="cellIs" dxfId="1282" priority="326" operator="equal">
      <formula>1</formula>
    </cfRule>
  </conditionalFormatting>
  <conditionalFormatting sqref="O493:O502">
    <cfRule type="cellIs" dxfId="1281" priority="325" operator="equal">
      <formula>1</formula>
    </cfRule>
  </conditionalFormatting>
  <conditionalFormatting sqref="CZ453:CZ502">
    <cfRule type="cellIs" dxfId="1280" priority="315" operator="equal">
      <formula>0</formula>
    </cfRule>
  </conditionalFormatting>
  <conditionalFormatting sqref="AL488">
    <cfRule type="cellIs" dxfId="1279" priority="310" operator="equal">
      <formula>1</formula>
    </cfRule>
  </conditionalFormatting>
  <conditionalFormatting sqref="AL493:AL502">
    <cfRule type="cellIs" dxfId="1278" priority="309" operator="equal">
      <formula>1</formula>
    </cfRule>
  </conditionalFormatting>
  <conditionalFormatting sqref="Y453:Y502">
    <cfRule type="cellIs" dxfId="1277" priority="300" operator="equal">
      <formula>0</formula>
    </cfRule>
  </conditionalFormatting>
  <conditionalFormatting sqref="AB493:AJ502">
    <cfRule type="cellIs" dxfId="1276" priority="277" operator="equal">
      <formula>1</formula>
    </cfRule>
  </conditionalFormatting>
  <conditionalFormatting sqref="F452:O452">
    <cfRule type="cellIs" dxfId="1275" priority="296" operator="equal">
      <formula>0</formula>
    </cfRule>
  </conditionalFormatting>
  <conditionalFormatting sqref="X452:Z452">
    <cfRule type="cellIs" dxfId="1274" priority="288" operator="equal">
      <formula>0</formula>
    </cfRule>
  </conditionalFormatting>
  <conditionalFormatting sqref="P452">
    <cfRule type="cellIs" dxfId="1273" priority="287" operator="equal">
      <formula>0</formula>
    </cfRule>
  </conditionalFormatting>
  <conditionalFormatting sqref="AB488:AJ488">
    <cfRule type="cellIs" dxfId="1272" priority="278" operator="equal">
      <formula>1</formula>
    </cfRule>
  </conditionalFormatting>
  <conditionalFormatting sqref="AK488">
    <cfRule type="cellIs" dxfId="1271" priority="270" operator="equal">
      <formula>1</formula>
    </cfRule>
  </conditionalFormatting>
  <conditionalFormatting sqref="AK493:AK502">
    <cfRule type="cellIs" dxfId="1270" priority="269" operator="equal">
      <formula>1</formula>
    </cfRule>
  </conditionalFormatting>
  <conditionalFormatting sqref="BO488">
    <cfRule type="cellIs" dxfId="1269" priority="257" operator="equal">
      <formula>1</formula>
    </cfRule>
  </conditionalFormatting>
  <conditionalFormatting sqref="BO493:BO502">
    <cfRule type="cellIs" dxfId="1268" priority="256" operator="equal">
      <formula>1</formula>
    </cfRule>
  </conditionalFormatting>
  <conditionalFormatting sqref="BE488:BM488">
    <cfRule type="cellIs" dxfId="1267" priority="238" operator="equal">
      <formula>1</formula>
    </cfRule>
  </conditionalFormatting>
  <conditionalFormatting sqref="BE493:BM502">
    <cfRule type="cellIs" dxfId="1266" priority="237" operator="equal">
      <formula>1</formula>
    </cfRule>
  </conditionalFormatting>
  <conditionalFormatting sqref="BN488">
    <cfRule type="cellIs" dxfId="1265" priority="230" operator="equal">
      <formula>1</formula>
    </cfRule>
  </conditionalFormatting>
  <conditionalFormatting sqref="BN493:BN502">
    <cfRule type="cellIs" dxfId="1264" priority="229" operator="equal">
      <formula>1</formula>
    </cfRule>
  </conditionalFormatting>
  <conditionalFormatting sqref="DE503">
    <cfRule type="cellIs" dxfId="1263" priority="218" operator="equal">
      <formula>0</formula>
    </cfRule>
  </conditionalFormatting>
  <conditionalFormatting sqref="DB453:DE502">
    <cfRule type="cellIs" dxfId="1262" priority="216" operator="equal">
      <formula>0</formula>
    </cfRule>
  </conditionalFormatting>
  <conditionalFormatting sqref="DE453:DE502">
    <cfRule type="cellIs" dxfId="1261" priority="214" operator="equal">
      <formula>0</formula>
    </cfRule>
  </conditionalFormatting>
  <conditionalFormatting sqref="DD453:DD502">
    <cfRule type="cellIs" dxfId="1260" priority="213" operator="equal">
      <formula>0</formula>
    </cfRule>
  </conditionalFormatting>
  <conditionalFormatting sqref="DJ453:DJ502">
    <cfRule type="cellIs" dxfId="1259" priority="210" operator="equal">
      <formula>0</formula>
    </cfRule>
  </conditionalFormatting>
  <conditionalFormatting sqref="DI453:DI502">
    <cfRule type="cellIs" dxfId="1258" priority="209" operator="equal">
      <formula>0</formula>
    </cfRule>
  </conditionalFormatting>
  <conditionalFormatting sqref="P535">
    <cfRule type="cellIs" dxfId="1257" priority="201" operator="equal">
      <formula>1</formula>
    </cfRule>
  </conditionalFormatting>
  <conditionalFormatting sqref="P549:P558">
    <cfRule type="cellIs" dxfId="1256" priority="198" operator="equal">
      <formula>0</formula>
    </cfRule>
  </conditionalFormatting>
  <conditionalFormatting sqref="P509:P558">
    <cfRule type="cellIs" dxfId="1255" priority="204" operator="equal">
      <formula>1</formula>
    </cfRule>
  </conditionalFormatting>
  <conditionalFormatting sqref="P534">
    <cfRule type="cellIs" dxfId="1254" priority="203" operator="equal">
      <formula>1</formula>
    </cfRule>
  </conditionalFormatting>
  <conditionalFormatting sqref="P509:P558">
    <cfRule type="cellIs" dxfId="1253" priority="202" operator="equal">
      <formula>0</formula>
    </cfRule>
  </conditionalFormatting>
  <conditionalFormatting sqref="P509:P558">
    <cfRule type="cellIs" dxfId="1252" priority="200" operator="lessThan">
      <formula>2.8</formula>
    </cfRule>
  </conditionalFormatting>
  <conditionalFormatting sqref="P549:P558">
    <cfRule type="cellIs" dxfId="1251" priority="199" operator="equal">
      <formula>1</formula>
    </cfRule>
  </conditionalFormatting>
  <conditionalFormatting sqref="P549:P558">
    <cfRule type="cellIs" dxfId="1250" priority="197" operator="lessThan">
      <formula>2.8</formula>
    </cfRule>
  </conditionalFormatting>
  <conditionalFormatting sqref="P509:P558">
    <cfRule type="cellIs" dxfId="1249" priority="196" operator="equal">
      <formula>0</formula>
    </cfRule>
  </conditionalFormatting>
  <conditionalFormatting sqref="F546:N548">
    <cfRule type="cellIs" dxfId="1248" priority="195" operator="equal">
      <formula>1</formula>
    </cfRule>
  </conditionalFormatting>
  <conditionalFormatting sqref="F509:N532 F534:N548">
    <cfRule type="cellIs" dxfId="1247" priority="194" operator="lessThan">
      <formula>2.8</formula>
    </cfRule>
  </conditionalFormatting>
  <conditionalFormatting sqref="F545:N545">
    <cfRule type="cellIs" dxfId="1246" priority="193" operator="equal">
      <formula>1</formula>
    </cfRule>
  </conditionalFormatting>
  <conditionalFormatting sqref="F544:N544">
    <cfRule type="cellIs" dxfId="1245" priority="192" operator="equal">
      <formula>1</formula>
    </cfRule>
  </conditionalFormatting>
  <conditionalFormatting sqref="F549:N558">
    <cfRule type="cellIs" dxfId="1244" priority="191" operator="equal">
      <formula>1</formula>
    </cfRule>
  </conditionalFormatting>
  <conditionalFormatting sqref="F549:N558">
    <cfRule type="cellIs" dxfId="1243" priority="190" operator="lessThan">
      <formula>2.8</formula>
    </cfRule>
  </conditionalFormatting>
  <conditionalFormatting sqref="F509:N553">
    <cfRule type="cellIs" dxfId="1242" priority="189" operator="lessThan">
      <formula>3</formula>
    </cfRule>
  </conditionalFormatting>
  <conditionalFormatting sqref="F509:N558">
    <cfRule type="cellIs" dxfId="1241" priority="188" operator="equal">
      <formula>0</formula>
    </cfRule>
  </conditionalFormatting>
  <conditionalFormatting sqref="O546:O548">
    <cfRule type="cellIs" dxfId="1240" priority="187" operator="equal">
      <formula>1</formula>
    </cfRule>
  </conditionalFormatting>
  <conditionalFormatting sqref="O509:O553">
    <cfRule type="cellIs" dxfId="1239" priority="186" operator="lessThan">
      <formula>2.8</formula>
    </cfRule>
  </conditionalFormatting>
  <conditionalFormatting sqref="O545">
    <cfRule type="cellIs" dxfId="1238" priority="185" operator="equal">
      <formula>1</formula>
    </cfRule>
  </conditionalFormatting>
  <conditionalFormatting sqref="O544">
    <cfRule type="cellIs" dxfId="1237" priority="184" operator="equal">
      <formula>1</formula>
    </cfRule>
  </conditionalFormatting>
  <conditionalFormatting sqref="O549:O558">
    <cfRule type="cellIs" dxfId="1236" priority="183" operator="equal">
      <formula>1</formula>
    </cfRule>
  </conditionalFormatting>
  <conditionalFormatting sqref="O549:O558">
    <cfRule type="cellIs" dxfId="1235" priority="182" operator="lessThan">
      <formula>2.8</formula>
    </cfRule>
  </conditionalFormatting>
  <conditionalFormatting sqref="O509:O555">
    <cfRule type="cellIs" dxfId="1234" priority="181" operator="lessThan">
      <formula>3</formula>
    </cfRule>
  </conditionalFormatting>
  <conditionalFormatting sqref="O509:O558">
    <cfRule type="cellIs" dxfId="1233" priority="180" operator="equal">
      <formula>0</formula>
    </cfRule>
  </conditionalFormatting>
  <conditionalFormatting sqref="O510:O553">
    <cfRule type="cellIs" dxfId="1232" priority="179" operator="equal">
      <formula>0</formula>
    </cfRule>
  </conditionalFormatting>
  <conditionalFormatting sqref="Q509:W558">
    <cfRule type="cellIs" dxfId="1231" priority="178" operator="equal">
      <formula>0</formula>
    </cfRule>
  </conditionalFormatting>
  <conditionalFormatting sqref="Y509:Z558">
    <cfRule type="cellIs" dxfId="1230" priority="177" operator="equal">
      <formula>0</formula>
    </cfRule>
  </conditionalFormatting>
  <conditionalFormatting sqref="CB559 CA509:CB558">
    <cfRule type="cellIs" dxfId="1229" priority="176" operator="equal">
      <formula>0</formula>
    </cfRule>
  </conditionalFormatting>
  <conditionalFormatting sqref="CW509:CZ558">
    <cfRule type="cellIs" dxfId="1228" priority="175" operator="equal">
      <formula>0</formula>
    </cfRule>
  </conditionalFormatting>
  <conditionalFormatting sqref="CX509:CX558">
    <cfRule type="cellIs" dxfId="1227" priority="174" operator="equal">
      <formula>0</formula>
    </cfRule>
  </conditionalFormatting>
  <conditionalFormatting sqref="CZ509:CZ558">
    <cfRule type="cellIs" dxfId="1226" priority="173" operator="equal">
      <formula>0</formula>
    </cfRule>
  </conditionalFormatting>
  <conditionalFormatting sqref="CP509:CU558">
    <cfRule type="cellIs" dxfId="1225" priority="172" operator="equal">
      <formula>0</formula>
    </cfRule>
  </conditionalFormatting>
  <conditionalFormatting sqref="AL546:AL548">
    <cfRule type="cellIs" dxfId="1224" priority="171" operator="equal">
      <formula>1</formula>
    </cfRule>
  </conditionalFormatting>
  <conditionalFormatting sqref="AL509:AL553">
    <cfRule type="cellIs" dxfId="1223" priority="170" operator="lessThan">
      <formula>2.8</formula>
    </cfRule>
  </conditionalFormatting>
  <conditionalFormatting sqref="AL545">
    <cfRule type="cellIs" dxfId="1222" priority="169" operator="equal">
      <formula>1</formula>
    </cfRule>
  </conditionalFormatting>
  <conditionalFormatting sqref="AL544">
    <cfRule type="cellIs" dxfId="1221" priority="168" operator="equal">
      <formula>1</formula>
    </cfRule>
  </conditionalFormatting>
  <conditionalFormatting sqref="AL549:AL558">
    <cfRule type="cellIs" dxfId="1220" priority="167" operator="equal">
      <formula>1</formula>
    </cfRule>
  </conditionalFormatting>
  <conditionalFormatting sqref="AL549:AL558">
    <cfRule type="cellIs" dxfId="1219" priority="166" operator="lessThan">
      <formula>2.8</formula>
    </cfRule>
  </conditionalFormatting>
  <conditionalFormatting sqref="AL509:AL555">
    <cfRule type="cellIs" dxfId="1218" priority="165" operator="lessThan">
      <formula>3</formula>
    </cfRule>
  </conditionalFormatting>
  <conditionalFormatting sqref="AL509:AL558">
    <cfRule type="cellIs" dxfId="1217" priority="164" operator="equal">
      <formula>0</formula>
    </cfRule>
  </conditionalFormatting>
  <conditionalFormatting sqref="AL510:AL553">
    <cfRule type="cellIs" dxfId="1216" priority="163" operator="equal">
      <formula>0</formula>
    </cfRule>
  </conditionalFormatting>
  <conditionalFormatting sqref="AM509:AS558">
    <cfRule type="cellIs" dxfId="1215" priority="162" operator="equal">
      <formula>0</formula>
    </cfRule>
  </conditionalFormatting>
  <conditionalFormatting sqref="AX509:BC558">
    <cfRule type="cellIs" dxfId="1214" priority="161" operator="equal">
      <formula>0</formula>
    </cfRule>
  </conditionalFormatting>
  <conditionalFormatting sqref="CE559">
    <cfRule type="cellIs" dxfId="1213" priority="160" operator="equal">
      <formula>0</formula>
    </cfRule>
  </conditionalFormatting>
  <conditionalFormatting sqref="AM509:AM558">
    <cfRule type="cellIs" dxfId="1212" priority="159" operator="equal">
      <formula>0</formula>
    </cfRule>
  </conditionalFormatting>
  <conditionalFormatting sqref="AB544:AJ544">
    <cfRule type="cellIs" dxfId="1211" priority="136" operator="equal">
      <formula>1</formula>
    </cfRule>
  </conditionalFormatting>
  <conditionalFormatting sqref="AB549:AJ558">
    <cfRule type="cellIs" dxfId="1210" priority="135" operator="equal">
      <formula>1</formula>
    </cfRule>
  </conditionalFormatting>
  <conditionalFormatting sqref="Y509:Y558">
    <cfRule type="cellIs" dxfId="1209" priority="158" operator="equal">
      <formula>0</formula>
    </cfRule>
  </conditionalFormatting>
  <conditionalFormatting sqref="CU509:CU558">
    <cfRule type="cellIs" dxfId="1208" priority="157" operator="equal">
      <formula>0</formula>
    </cfRule>
  </conditionalFormatting>
  <conditionalFormatting sqref="CE509:CE558">
    <cfRule type="cellIs" dxfId="1207" priority="156" operator="equal">
      <formula>0</formula>
    </cfRule>
  </conditionalFormatting>
  <conditionalFormatting sqref="AX508:BC508">
    <cfRule type="cellIs" dxfId="1206" priority="155" operator="equal">
      <formula>0</formula>
    </cfRule>
  </conditionalFormatting>
  <conditionalFormatting sqref="F508:O508">
    <cfRule type="cellIs" dxfId="1205" priority="154" operator="equal">
      <formula>0</formula>
    </cfRule>
  </conditionalFormatting>
  <conditionalFormatting sqref="Q508:W508">
    <cfRule type="cellIs" dxfId="1204" priority="152" operator="equal">
      <formula>0</formula>
    </cfRule>
    <cfRule type="cellIs" dxfId="1203" priority="153" operator="equal">
      <formula>0</formula>
    </cfRule>
  </conditionalFormatting>
  <conditionalFormatting sqref="AB508:AK508">
    <cfRule type="cellIs" dxfId="1202" priority="151" operator="equal">
      <formula>0</formula>
    </cfRule>
  </conditionalFormatting>
  <conditionalFormatting sqref="AM508:AS508">
    <cfRule type="cellIs" dxfId="1201" priority="148" operator="equal">
      <formula>0</formula>
    </cfRule>
    <cfRule type="cellIs" dxfId="1200" priority="150" operator="equal">
      <formula>0</formula>
    </cfRule>
  </conditionalFormatting>
  <conditionalFormatting sqref="AT508:AV508">
    <cfRule type="cellIs" dxfId="1199" priority="149" operator="equal">
      <formula>0</formula>
    </cfRule>
  </conditionalFormatting>
  <conditionalFormatting sqref="AL508">
    <cfRule type="cellIs" dxfId="1198" priority="147" operator="equal">
      <formula>0</formula>
    </cfRule>
  </conditionalFormatting>
  <conditionalFormatting sqref="X508:Z508">
    <cfRule type="cellIs" dxfId="1197" priority="146" operator="equal">
      <formula>0</formula>
    </cfRule>
  </conditionalFormatting>
  <conditionalFormatting sqref="P508">
    <cfRule type="cellIs" dxfId="1196" priority="145" operator="equal">
      <formula>0</formula>
    </cfRule>
  </conditionalFormatting>
  <conditionalFormatting sqref="CD509:CD558">
    <cfRule type="cellIs" dxfId="1195" priority="144" operator="equal">
      <formula>0</formula>
    </cfRule>
  </conditionalFormatting>
  <conditionalFormatting sqref="CY509:CY558">
    <cfRule type="cellIs" dxfId="1194" priority="143" operator="equal">
      <formula>0</formula>
    </cfRule>
  </conditionalFormatting>
  <conditionalFormatting sqref="CL509:CN558">
    <cfRule type="cellIs" dxfId="1193" priority="142" operator="equal">
      <formula>0</formula>
    </cfRule>
  </conditionalFormatting>
  <conditionalFormatting sqref="AU509:AU558">
    <cfRule type="cellIs" dxfId="1192" priority="121" operator="equal">
      <formula>0</formula>
    </cfRule>
  </conditionalFormatting>
  <conditionalFormatting sqref="X509:X558">
    <cfRule type="cellIs" dxfId="1191" priority="141" operator="equal">
      <formula>0</formula>
    </cfRule>
  </conditionalFormatting>
  <conditionalFormatting sqref="X509:X558">
    <cfRule type="cellIs" dxfId="1190" priority="140" operator="equal">
      <formula>0</formula>
    </cfRule>
  </conditionalFormatting>
  <conditionalFormatting sqref="AB546:AJ548">
    <cfRule type="cellIs" dxfId="1189" priority="139" operator="equal">
      <formula>1</formula>
    </cfRule>
  </conditionalFormatting>
  <conditionalFormatting sqref="AB509:AJ532 AB534:AJ548">
    <cfRule type="cellIs" dxfId="1188" priority="138" operator="lessThan">
      <formula>2.8</formula>
    </cfRule>
  </conditionalFormatting>
  <conditionalFormatting sqref="AB545:AJ545">
    <cfRule type="cellIs" dxfId="1187" priority="137" operator="equal">
      <formula>1</formula>
    </cfRule>
  </conditionalFormatting>
  <conditionalFormatting sqref="AB549:AJ558">
    <cfRule type="cellIs" dxfId="1186" priority="134" operator="lessThan">
      <formula>2.8</formula>
    </cfRule>
  </conditionalFormatting>
  <conditionalFormatting sqref="AB509:AJ553">
    <cfRule type="cellIs" dxfId="1185" priority="133" operator="lessThan">
      <formula>3</formula>
    </cfRule>
  </conditionalFormatting>
  <conditionalFormatting sqref="AB509:AJ558">
    <cfRule type="cellIs" dxfId="1184" priority="132" operator="equal">
      <formula>0</formula>
    </cfRule>
  </conditionalFormatting>
  <conditionalFormatting sqref="AK546:AK548">
    <cfRule type="cellIs" dxfId="1183" priority="131" operator="equal">
      <formula>1</formula>
    </cfRule>
  </conditionalFormatting>
  <conditionalFormatting sqref="AK509:AK553">
    <cfRule type="cellIs" dxfId="1182" priority="130" operator="lessThan">
      <formula>2.8</formula>
    </cfRule>
  </conditionalFormatting>
  <conditionalFormatting sqref="AK545">
    <cfRule type="cellIs" dxfId="1181" priority="129" operator="equal">
      <formula>1</formula>
    </cfRule>
  </conditionalFormatting>
  <conditionalFormatting sqref="AK544">
    <cfRule type="cellIs" dxfId="1180" priority="128" operator="equal">
      <formula>1</formula>
    </cfRule>
  </conditionalFormatting>
  <conditionalFormatting sqref="AK549:AK558">
    <cfRule type="cellIs" dxfId="1179" priority="127" operator="equal">
      <formula>1</formula>
    </cfRule>
  </conditionalFormatting>
  <conditionalFormatting sqref="AK549:AK558">
    <cfRule type="cellIs" dxfId="1178" priority="126" operator="lessThan">
      <formula>2.8</formula>
    </cfRule>
  </conditionalFormatting>
  <conditionalFormatting sqref="AK509:AK555">
    <cfRule type="cellIs" dxfId="1177" priority="125" operator="lessThan">
      <formula>3</formula>
    </cfRule>
  </conditionalFormatting>
  <conditionalFormatting sqref="AK509:AK558">
    <cfRule type="cellIs" dxfId="1176" priority="124" operator="equal">
      <formula>0</formula>
    </cfRule>
  </conditionalFormatting>
  <conditionalFormatting sqref="AK510:AK553">
    <cfRule type="cellIs" dxfId="1175" priority="123" operator="equal">
      <formula>0</formula>
    </cfRule>
  </conditionalFormatting>
  <conditionalFormatting sqref="AU509:AV558">
    <cfRule type="cellIs" dxfId="1174" priority="122" operator="equal">
      <formula>0</formula>
    </cfRule>
  </conditionalFormatting>
  <conditionalFormatting sqref="BX509:BX558">
    <cfRule type="cellIs" dxfId="1173" priority="81" operator="equal">
      <formula>0</formula>
    </cfRule>
  </conditionalFormatting>
  <conditionalFormatting sqref="AT509:AT558">
    <cfRule type="cellIs" dxfId="1172" priority="120" operator="equal">
      <formula>0</formula>
    </cfRule>
  </conditionalFormatting>
  <conditionalFormatting sqref="AT509:AT558">
    <cfRule type="cellIs" dxfId="1171" priority="119" operator="equal">
      <formula>0</formula>
    </cfRule>
  </conditionalFormatting>
  <conditionalFormatting sqref="BO546:BO548">
    <cfRule type="cellIs" dxfId="1170" priority="118" operator="equal">
      <formula>1</formula>
    </cfRule>
  </conditionalFormatting>
  <conditionalFormatting sqref="BO509:BO553">
    <cfRule type="cellIs" dxfId="1169" priority="117" operator="lessThan">
      <formula>2.8</formula>
    </cfRule>
  </conditionalFormatting>
  <conditionalFormatting sqref="BO545">
    <cfRule type="cellIs" dxfId="1168" priority="116" operator="equal">
      <formula>1</formula>
    </cfRule>
  </conditionalFormatting>
  <conditionalFormatting sqref="BO544">
    <cfRule type="cellIs" dxfId="1167" priority="115" operator="equal">
      <formula>1</formula>
    </cfRule>
  </conditionalFormatting>
  <conditionalFormatting sqref="BO549:BO558">
    <cfRule type="cellIs" dxfId="1166" priority="114" operator="equal">
      <formula>1</formula>
    </cfRule>
  </conditionalFormatting>
  <conditionalFormatting sqref="BO549:BO558">
    <cfRule type="cellIs" dxfId="1165" priority="113" operator="lessThan">
      <formula>2.8</formula>
    </cfRule>
  </conditionalFormatting>
  <conditionalFormatting sqref="BO509:BO555">
    <cfRule type="cellIs" dxfId="1164" priority="112" operator="lessThan">
      <formula>3</formula>
    </cfRule>
  </conditionalFormatting>
  <conditionalFormatting sqref="BO509:BO558">
    <cfRule type="cellIs" dxfId="1163" priority="111" operator="equal">
      <formula>0</formula>
    </cfRule>
  </conditionalFormatting>
  <conditionalFormatting sqref="BO510:BO553">
    <cfRule type="cellIs" dxfId="1162" priority="110" operator="equal">
      <formula>0</formula>
    </cfRule>
  </conditionalFormatting>
  <conditionalFormatting sqref="BP509:BV558">
    <cfRule type="cellIs" dxfId="1161" priority="109" operator="equal">
      <formula>0</formula>
    </cfRule>
  </conditionalFormatting>
  <conditionalFormatting sqref="CH559">
    <cfRule type="cellIs" dxfId="1160" priority="108" operator="equal">
      <formula>0</formula>
    </cfRule>
  </conditionalFormatting>
  <conditionalFormatting sqref="BP509:BP558">
    <cfRule type="cellIs" dxfId="1159" priority="107" operator="equal">
      <formula>0</formula>
    </cfRule>
  </conditionalFormatting>
  <conditionalFormatting sqref="CH509:CH558">
    <cfRule type="cellIs" dxfId="1158" priority="106" operator="equal">
      <formula>0</formula>
    </cfRule>
  </conditionalFormatting>
  <conditionalFormatting sqref="BE508:BN508">
    <cfRule type="cellIs" dxfId="1157" priority="105" operator="equal">
      <formula>0</formula>
    </cfRule>
  </conditionalFormatting>
  <conditionalFormatting sqref="BP508:BV508">
    <cfRule type="cellIs" dxfId="1156" priority="102" operator="equal">
      <formula>0</formula>
    </cfRule>
    <cfRule type="cellIs" dxfId="1155" priority="104" operator="equal">
      <formula>0</formula>
    </cfRule>
  </conditionalFormatting>
  <conditionalFormatting sqref="BW508:BY508">
    <cfRule type="cellIs" dxfId="1154" priority="103" operator="equal">
      <formula>0</formula>
    </cfRule>
  </conditionalFormatting>
  <conditionalFormatting sqref="BO508">
    <cfRule type="cellIs" dxfId="1153" priority="101" operator="equal">
      <formula>0</formula>
    </cfRule>
  </conditionalFormatting>
  <conditionalFormatting sqref="CG509:CG558">
    <cfRule type="cellIs" dxfId="1152" priority="100" operator="equal">
      <formula>0</formula>
    </cfRule>
  </conditionalFormatting>
  <conditionalFormatting sqref="BE546:BM548">
    <cfRule type="cellIs" dxfId="1151" priority="99" operator="equal">
      <formula>1</formula>
    </cfRule>
  </conditionalFormatting>
  <conditionalFormatting sqref="BE509:BM532 BE534:BM548">
    <cfRule type="cellIs" dxfId="1150" priority="98" operator="lessThan">
      <formula>2.8</formula>
    </cfRule>
  </conditionalFormatting>
  <conditionalFormatting sqref="BE545:BM545">
    <cfRule type="cellIs" dxfId="1149" priority="97" operator="equal">
      <formula>1</formula>
    </cfRule>
  </conditionalFormatting>
  <conditionalFormatting sqref="BE544:BM544">
    <cfRule type="cellIs" dxfId="1148" priority="96" operator="equal">
      <formula>1</formula>
    </cfRule>
  </conditionalFormatting>
  <conditionalFormatting sqref="BE549:BM558">
    <cfRule type="cellIs" dxfId="1147" priority="95" operator="equal">
      <formula>1</formula>
    </cfRule>
  </conditionalFormatting>
  <conditionalFormatting sqref="BE549:BM558">
    <cfRule type="cellIs" dxfId="1146" priority="94" operator="lessThan">
      <formula>2.8</formula>
    </cfRule>
  </conditionalFormatting>
  <conditionalFormatting sqref="BE509:BM553">
    <cfRule type="cellIs" dxfId="1145" priority="93" operator="lessThan">
      <formula>3</formula>
    </cfRule>
  </conditionalFormatting>
  <conditionalFormatting sqref="BE509:BM558">
    <cfRule type="cellIs" dxfId="1144" priority="92" operator="equal">
      <formula>0</formula>
    </cfRule>
  </conditionalFormatting>
  <conditionalFormatting sqref="BN546:BN548">
    <cfRule type="cellIs" dxfId="1143" priority="91" operator="equal">
      <formula>1</formula>
    </cfRule>
  </conditionalFormatting>
  <conditionalFormatting sqref="BN509:BN553">
    <cfRule type="cellIs" dxfId="1142" priority="90" operator="lessThan">
      <formula>2.8</formula>
    </cfRule>
  </conditionalFormatting>
  <conditionalFormatting sqref="BN545">
    <cfRule type="cellIs" dxfId="1141" priority="89" operator="equal">
      <formula>1</formula>
    </cfRule>
  </conditionalFormatting>
  <conditionalFormatting sqref="BN544">
    <cfRule type="cellIs" dxfId="1140" priority="88" operator="equal">
      <formula>1</formula>
    </cfRule>
  </conditionalFormatting>
  <conditionalFormatting sqref="BN549:BN558">
    <cfRule type="cellIs" dxfId="1139" priority="87" operator="equal">
      <formula>1</formula>
    </cfRule>
  </conditionalFormatting>
  <conditionalFormatting sqref="BN549:BN558">
    <cfRule type="cellIs" dxfId="1138" priority="86" operator="lessThan">
      <formula>2.8</formula>
    </cfRule>
  </conditionalFormatting>
  <conditionalFormatting sqref="BN509:BN555">
    <cfRule type="cellIs" dxfId="1137" priority="85" operator="lessThan">
      <formula>3</formula>
    </cfRule>
  </conditionalFormatting>
  <conditionalFormatting sqref="BN509:BN558">
    <cfRule type="cellIs" dxfId="1136" priority="84" operator="equal">
      <formula>0</formula>
    </cfRule>
  </conditionalFormatting>
  <conditionalFormatting sqref="BN510:BN553">
    <cfRule type="cellIs" dxfId="1135" priority="83" operator="equal">
      <formula>0</formula>
    </cfRule>
  </conditionalFormatting>
  <conditionalFormatting sqref="BX509:BY558">
    <cfRule type="cellIs" dxfId="1134" priority="82" operator="equal">
      <formula>0</formula>
    </cfRule>
  </conditionalFormatting>
  <conditionalFormatting sqref="BW509:BW558">
    <cfRule type="cellIs" dxfId="1133" priority="80" operator="equal">
      <formula>0</formula>
    </cfRule>
  </conditionalFormatting>
  <conditionalFormatting sqref="BW509:BW558">
    <cfRule type="cellIs" dxfId="1132" priority="79" operator="equal">
      <formula>0</formula>
    </cfRule>
  </conditionalFormatting>
  <conditionalFormatting sqref="CJ509:CJ559">
    <cfRule type="cellIs" dxfId="1131" priority="78" operator="equal">
      <formula>0</formula>
    </cfRule>
  </conditionalFormatting>
  <conditionalFormatting sqref="CZ559">
    <cfRule type="cellIs" dxfId="1130" priority="77" operator="equal">
      <formula>0</formula>
    </cfRule>
  </conditionalFormatting>
  <conditionalFormatting sqref="DE559">
    <cfRule type="cellIs" dxfId="1129" priority="76" operator="equal">
      <formula>0</formula>
    </cfRule>
  </conditionalFormatting>
  <conditionalFormatting sqref="DL509:DO558">
    <cfRule type="cellIs" dxfId="1128" priority="75" operator="equal">
      <formula>0</formula>
    </cfRule>
  </conditionalFormatting>
  <conditionalFormatting sqref="DB509:DE558">
    <cfRule type="cellIs" dxfId="1127" priority="74" operator="equal">
      <formula>0</formula>
    </cfRule>
  </conditionalFormatting>
  <conditionalFormatting sqref="DC509:DC558">
    <cfRule type="cellIs" dxfId="1126" priority="73" operator="equal">
      <formula>0</formula>
    </cfRule>
  </conditionalFormatting>
  <conditionalFormatting sqref="DE509:DE558">
    <cfRule type="cellIs" dxfId="1125" priority="72" operator="equal">
      <formula>0</formula>
    </cfRule>
  </conditionalFormatting>
  <conditionalFormatting sqref="DD509:DD558">
    <cfRule type="cellIs" dxfId="1124" priority="71" operator="equal">
      <formula>0</formula>
    </cfRule>
  </conditionalFormatting>
  <conditionalFormatting sqref="DG509:DJ558">
    <cfRule type="cellIs" dxfId="1123" priority="70" operator="equal">
      <formula>0</formula>
    </cfRule>
  </conditionalFormatting>
  <conditionalFormatting sqref="DH509:DH558">
    <cfRule type="cellIs" dxfId="1122" priority="69" operator="equal">
      <formula>0</formula>
    </cfRule>
  </conditionalFormatting>
  <conditionalFormatting sqref="DJ509:DJ558">
    <cfRule type="cellIs" dxfId="1121" priority="68" operator="equal">
      <formula>0</formula>
    </cfRule>
  </conditionalFormatting>
  <conditionalFormatting sqref="DI509:DI558">
    <cfRule type="cellIs" dxfId="1120" priority="67" operator="equal">
      <formula>0</formula>
    </cfRule>
  </conditionalFormatting>
  <conditionalFormatting sqref="DJ559">
    <cfRule type="cellIs" dxfId="1119" priority="66" operator="equal">
      <formula>0</formula>
    </cfRule>
  </conditionalFormatting>
  <conditionalFormatting sqref="CA5:CA54 CG5:CG54">
    <cfRule type="cellIs" dxfId="1118" priority="60" operator="equal">
      <formula>0</formula>
    </cfRule>
    <cfRule type="cellIs" dxfId="1117" priority="61" operator="lessThan">
      <formula>2.96</formula>
    </cfRule>
  </conditionalFormatting>
  <conditionalFormatting sqref="CP229:CT278">
    <cfRule type="cellIs" dxfId="1116" priority="59" operator="equal">
      <formula>0</formula>
    </cfRule>
  </conditionalFormatting>
  <conditionalFormatting sqref="CP62:CT98">
    <cfRule type="cellIs" dxfId="1115" priority="56" operator="equal">
      <formula>0</formula>
    </cfRule>
  </conditionalFormatting>
  <conditionalFormatting sqref="CP118:CT157">
    <cfRule type="cellIs" dxfId="1114" priority="55" operator="equal">
      <formula>0</formula>
    </cfRule>
  </conditionalFormatting>
  <conditionalFormatting sqref="CP174:CT213">
    <cfRule type="cellIs" dxfId="1113" priority="54" operator="equal">
      <formula>0</formula>
    </cfRule>
  </conditionalFormatting>
  <conditionalFormatting sqref="BE36">
    <cfRule type="cellIs" dxfId="1112" priority="53" operator="lessThan">
      <formula>2.8</formula>
    </cfRule>
  </conditionalFormatting>
  <conditionalFormatting sqref="BE36">
    <cfRule type="cellIs" dxfId="1111" priority="52" operator="lessThan">
      <formula>3</formula>
    </cfRule>
  </conditionalFormatting>
  <conditionalFormatting sqref="BE36">
    <cfRule type="cellIs" dxfId="1110" priority="51" operator="equal">
      <formula>0</formula>
    </cfRule>
  </conditionalFormatting>
  <conditionalFormatting sqref="BE28">
    <cfRule type="cellIs" dxfId="1109" priority="50" operator="lessThan">
      <formula>2.8</formula>
    </cfRule>
  </conditionalFormatting>
  <conditionalFormatting sqref="BE28">
    <cfRule type="cellIs" dxfId="1108" priority="49" operator="lessThan">
      <formula>3</formula>
    </cfRule>
  </conditionalFormatting>
  <conditionalFormatting sqref="BE28">
    <cfRule type="cellIs" dxfId="1107" priority="48" operator="equal">
      <formula>0</formula>
    </cfRule>
  </conditionalFormatting>
  <conditionalFormatting sqref="BE8">
    <cfRule type="cellIs" dxfId="1106" priority="47" operator="lessThan">
      <formula>2.8</formula>
    </cfRule>
  </conditionalFormatting>
  <conditionalFormatting sqref="BE8">
    <cfRule type="cellIs" dxfId="1105" priority="46" operator="lessThan">
      <formula>3</formula>
    </cfRule>
  </conditionalFormatting>
  <conditionalFormatting sqref="BE8">
    <cfRule type="cellIs" dxfId="1104" priority="45" operator="equal">
      <formula>0</formula>
    </cfRule>
  </conditionalFormatting>
  <conditionalFormatting sqref="AB37">
    <cfRule type="cellIs" dxfId="1103" priority="44" operator="lessThan">
      <formula>2.8</formula>
    </cfRule>
  </conditionalFormatting>
  <conditionalFormatting sqref="AB37">
    <cfRule type="cellIs" dxfId="1102" priority="43" operator="lessThan">
      <formula>3</formula>
    </cfRule>
  </conditionalFormatting>
  <conditionalFormatting sqref="AB37">
    <cfRule type="cellIs" dxfId="1101" priority="42" operator="equal">
      <formula>0</formula>
    </cfRule>
  </conditionalFormatting>
  <conditionalFormatting sqref="BE26">
    <cfRule type="cellIs" dxfId="1100" priority="41" operator="lessThan">
      <formula>2.8</formula>
    </cfRule>
  </conditionalFormatting>
  <conditionalFormatting sqref="BE26">
    <cfRule type="cellIs" dxfId="1099" priority="40" operator="lessThan">
      <formula>3</formula>
    </cfRule>
  </conditionalFormatting>
  <conditionalFormatting sqref="BE26">
    <cfRule type="cellIs" dxfId="1098" priority="39" operator="equal">
      <formula>0</formula>
    </cfRule>
  </conditionalFormatting>
  <conditionalFormatting sqref="CL61:CN61">
    <cfRule type="cellIs" dxfId="1097" priority="38" operator="equal">
      <formula>0</formula>
    </cfRule>
  </conditionalFormatting>
  <conditionalFormatting sqref="CL117:CN117">
    <cfRule type="cellIs" dxfId="1096" priority="37" operator="equal">
      <formula>0</formula>
    </cfRule>
  </conditionalFormatting>
  <conditionalFormatting sqref="CL173:CN173">
    <cfRule type="cellIs" dxfId="1095" priority="36" operator="equal">
      <formula>0</formula>
    </cfRule>
  </conditionalFormatting>
  <conditionalFormatting sqref="CL229:CN229">
    <cfRule type="cellIs" dxfId="1094" priority="35" operator="equal">
      <formula>0</formula>
    </cfRule>
  </conditionalFormatting>
  <conditionalFormatting sqref="B45:E54 DR61:EE111 DR5:EE55">
    <cfRule type="cellIs" dxfId="1093" priority="1483" operator="equal">
      <formula>0</formula>
    </cfRule>
  </conditionalFormatting>
  <conditionalFormatting sqref="P31">
    <cfRule type="cellIs" dxfId="1092" priority="1479" operator="equal">
      <formula>1</formula>
    </cfRule>
  </conditionalFormatting>
  <conditionalFormatting sqref="P45:P54">
    <cfRule type="cellIs" dxfId="1091" priority="1476" operator="equal">
      <formula>0</formula>
    </cfRule>
  </conditionalFormatting>
  <conditionalFormatting sqref="P5:P54">
    <cfRule type="cellIs" dxfId="1090" priority="1482" operator="equal">
      <formula>1</formula>
    </cfRule>
  </conditionalFormatting>
  <conditionalFormatting sqref="P30">
    <cfRule type="cellIs" dxfId="1089" priority="1481" operator="equal">
      <formula>1</formula>
    </cfRule>
  </conditionalFormatting>
  <conditionalFormatting sqref="P5:P54">
    <cfRule type="cellIs" dxfId="1088" priority="1480" operator="equal">
      <formula>0</formula>
    </cfRule>
  </conditionalFormatting>
  <conditionalFormatting sqref="P5:P54">
    <cfRule type="cellIs" dxfId="1087" priority="1478" operator="lessThan">
      <formula>2.8</formula>
    </cfRule>
  </conditionalFormatting>
  <conditionalFormatting sqref="P45:P54">
    <cfRule type="cellIs" dxfId="1086" priority="1477" operator="equal">
      <formula>1</formula>
    </cfRule>
  </conditionalFormatting>
  <conditionalFormatting sqref="P45:P54">
    <cfRule type="cellIs" dxfId="1085" priority="1475" operator="lessThan">
      <formula>2.8</formula>
    </cfRule>
  </conditionalFormatting>
  <conditionalFormatting sqref="P5:P54">
    <cfRule type="cellIs" dxfId="1084" priority="1474" operator="equal">
      <formula>0</formula>
    </cfRule>
  </conditionalFormatting>
  <conditionalFormatting sqref="F42:N44">
    <cfRule type="cellIs" dxfId="1083" priority="1473" operator="equal">
      <formula>1</formula>
    </cfRule>
  </conditionalFormatting>
  <conditionalFormatting sqref="F5:N6 F30:N33 F7:I7 M7:N7 F8:N11 F12 H12:I12 M12:N12 F37:N37 F39:N44 F38 H38:I38 M38:N38 F13:N23 F25:N26 F24:I24 M24:N24 F28:N28 F27:J27 N27 F34:F36 H34:I36 M34:N36">
    <cfRule type="cellIs" dxfId="1082" priority="1472" operator="lessThan">
      <formula>2.8</formula>
    </cfRule>
  </conditionalFormatting>
  <conditionalFormatting sqref="F41:N41">
    <cfRule type="cellIs" dxfId="1081" priority="1471" operator="equal">
      <formula>1</formula>
    </cfRule>
  </conditionalFormatting>
  <conditionalFormatting sqref="F40:N40">
    <cfRule type="cellIs" dxfId="1080" priority="1470" operator="equal">
      <formula>1</formula>
    </cfRule>
  </conditionalFormatting>
  <conditionalFormatting sqref="F45:N54">
    <cfRule type="cellIs" dxfId="1079" priority="1469" operator="equal">
      <formula>1</formula>
    </cfRule>
  </conditionalFormatting>
  <conditionalFormatting sqref="F45:N54">
    <cfRule type="cellIs" dxfId="1078" priority="1468" operator="lessThan">
      <formula>2.8</formula>
    </cfRule>
  </conditionalFormatting>
  <conditionalFormatting sqref="F5:N6 F7:I7 M7:N7 F8:N11 F12 H12:I12 M12:N12 F37:N37 F39:N49 F38 H38:I38 M38:N38 F13:N23 F25:N26 F24:I24 M24:N24 F28:N33 F27:J27 N27 F34:F36 H34:I36 M34:N36">
    <cfRule type="cellIs" dxfId="1077" priority="1467" operator="lessThan">
      <formula>3</formula>
    </cfRule>
  </conditionalFormatting>
  <conditionalFormatting sqref="F5:N6 F7:I7 M7:N7 F8:N11 F12 H12:I12 M12:N12 F37:N37 F39:N54 F38 H38:I38 M38:N38 F13:N23 F25:N26 F24:I24 M24:N24 F28:N33 F27:J27 N27 F34:F36 H34:I36 M34:N36">
    <cfRule type="cellIs" dxfId="1076" priority="1466" operator="equal">
      <formula>0</formula>
    </cfRule>
  </conditionalFormatting>
  <conditionalFormatting sqref="O42:O44">
    <cfRule type="cellIs" dxfId="1075" priority="1465" operator="equal">
      <formula>1</formula>
    </cfRule>
  </conditionalFormatting>
  <conditionalFormatting sqref="O5:O49">
    <cfRule type="cellIs" dxfId="1074" priority="1464" operator="lessThan">
      <formula>2.8</formula>
    </cfRule>
  </conditionalFormatting>
  <conditionalFormatting sqref="O41">
    <cfRule type="cellIs" dxfId="1073" priority="1463" operator="equal">
      <formula>1</formula>
    </cfRule>
  </conditionalFormatting>
  <conditionalFormatting sqref="O40">
    <cfRule type="cellIs" dxfId="1072" priority="1462" operator="equal">
      <formula>1</formula>
    </cfRule>
  </conditionalFormatting>
  <conditionalFormatting sqref="O45:O54">
    <cfRule type="cellIs" dxfId="1071" priority="1461" operator="equal">
      <formula>1</formula>
    </cfRule>
  </conditionalFormatting>
  <conditionalFormatting sqref="O45:O54">
    <cfRule type="cellIs" dxfId="1070" priority="1460" operator="lessThan">
      <formula>2.8</formula>
    </cfRule>
  </conditionalFormatting>
  <conditionalFormatting sqref="O5:O51">
    <cfRule type="cellIs" dxfId="1069" priority="1459" operator="lessThan">
      <formula>3</formula>
    </cfRule>
  </conditionalFormatting>
  <conditionalFormatting sqref="O5:O54">
    <cfRule type="cellIs" dxfId="1068" priority="1458" operator="equal">
      <formula>0</formula>
    </cfRule>
  </conditionalFormatting>
  <conditionalFormatting sqref="O6:O49">
    <cfRule type="cellIs" dxfId="1067" priority="1457" operator="equal">
      <formula>0</formula>
    </cfRule>
  </conditionalFormatting>
  <conditionalFormatting sqref="Q5:W54">
    <cfRule type="cellIs" dxfId="1066" priority="64" operator="lessThan">
      <formula>3</formula>
    </cfRule>
    <cfRule type="cellIs" dxfId="1065" priority="1456" operator="equal">
      <formula>0</formula>
    </cfRule>
  </conditionalFormatting>
  <conditionalFormatting sqref="Y5:Z54">
    <cfRule type="cellIs" dxfId="1064" priority="1455" operator="equal">
      <formula>0</formula>
    </cfRule>
  </conditionalFormatting>
  <conditionalFormatting sqref="CB55 CA5:CB54">
    <cfRule type="cellIs" dxfId="1063" priority="1454" operator="equal">
      <formula>0</formula>
    </cfRule>
  </conditionalFormatting>
  <conditionalFormatting sqref="CW5:CZ54">
    <cfRule type="cellIs" dxfId="1062" priority="1453" operator="equal">
      <formula>0</formula>
    </cfRule>
  </conditionalFormatting>
  <conditionalFormatting sqref="DL5:DO54">
    <cfRule type="cellIs" dxfId="1061" priority="1452" operator="equal">
      <formula>0</formula>
    </cfRule>
  </conditionalFormatting>
  <conditionalFormatting sqref="CX5:CX54">
    <cfRule type="cellIs" dxfId="1060" priority="1451" operator="equal">
      <formula>0</formula>
    </cfRule>
  </conditionalFormatting>
  <conditionalFormatting sqref="CZ5:CZ54">
    <cfRule type="cellIs" dxfId="1059" priority="1450" operator="equal">
      <formula>0</formula>
    </cfRule>
  </conditionalFormatting>
  <conditionalFormatting sqref="CP5:CU54">
    <cfRule type="cellIs" dxfId="1058" priority="1449" operator="equal">
      <formula>0</formula>
    </cfRule>
  </conditionalFormatting>
  <conditionalFormatting sqref="CZ55">
    <cfRule type="cellIs" dxfId="1057" priority="1448" operator="equal">
      <formula>0</formula>
    </cfRule>
  </conditionalFormatting>
  <conditionalFormatting sqref="AL42:AL44">
    <cfRule type="cellIs" dxfId="1056" priority="1447" operator="equal">
      <formula>1</formula>
    </cfRule>
  </conditionalFormatting>
  <conditionalFormatting sqref="AL5:AL49">
    <cfRule type="cellIs" dxfId="1055" priority="1446" operator="lessThan">
      <formula>2.8</formula>
    </cfRule>
  </conditionalFormatting>
  <conditionalFormatting sqref="AL41">
    <cfRule type="cellIs" dxfId="1054" priority="1445" operator="equal">
      <formula>1</formula>
    </cfRule>
  </conditionalFormatting>
  <conditionalFormatting sqref="AL40">
    <cfRule type="cellIs" dxfId="1053" priority="1444" operator="equal">
      <formula>1</formula>
    </cfRule>
  </conditionalFormatting>
  <conditionalFormatting sqref="AL45:AL54">
    <cfRule type="cellIs" dxfId="1052" priority="1443" operator="equal">
      <formula>1</formula>
    </cfRule>
  </conditionalFormatting>
  <conditionalFormatting sqref="AL45:AL54">
    <cfRule type="cellIs" dxfId="1051" priority="1442" operator="lessThan">
      <formula>2.8</formula>
    </cfRule>
  </conditionalFormatting>
  <conditionalFormatting sqref="AL5:AL51">
    <cfRule type="cellIs" dxfId="1050" priority="1441" operator="lessThan">
      <formula>3</formula>
    </cfRule>
  </conditionalFormatting>
  <conditionalFormatting sqref="AL5:AL54">
    <cfRule type="cellIs" dxfId="1049" priority="1440" operator="equal">
      <formula>0</formula>
    </cfRule>
  </conditionalFormatting>
  <conditionalFormatting sqref="AL6:AL49">
    <cfRule type="cellIs" dxfId="1048" priority="1439" operator="equal">
      <formula>0</formula>
    </cfRule>
  </conditionalFormatting>
  <conditionalFormatting sqref="AM5:AS54">
    <cfRule type="cellIs" dxfId="1047" priority="1438" operator="equal">
      <formula>0</formula>
    </cfRule>
  </conditionalFormatting>
  <conditionalFormatting sqref="AX5:BC54">
    <cfRule type="cellIs" dxfId="1046" priority="1437" operator="equal">
      <formula>0</formula>
    </cfRule>
  </conditionalFormatting>
  <conditionalFormatting sqref="CE55">
    <cfRule type="cellIs" dxfId="1045" priority="1436" operator="equal">
      <formula>0</formula>
    </cfRule>
  </conditionalFormatting>
  <conditionalFormatting sqref="AM5:AM54">
    <cfRule type="cellIs" dxfId="1044" priority="1435" operator="equal">
      <formula>0</formula>
    </cfRule>
  </conditionalFormatting>
  <conditionalFormatting sqref="AB40:AJ40">
    <cfRule type="cellIs" dxfId="1043" priority="1412" operator="equal">
      <formula>1</formula>
    </cfRule>
  </conditionalFormatting>
  <conditionalFormatting sqref="AB45:AJ54">
    <cfRule type="cellIs" dxfId="1042" priority="1411" operator="equal">
      <formula>1</formula>
    </cfRule>
  </conditionalFormatting>
  <conditionalFormatting sqref="Y5:Y54">
    <cfRule type="cellIs" dxfId="1041" priority="1434" operator="equal">
      <formula>0</formula>
    </cfRule>
  </conditionalFormatting>
  <conditionalFormatting sqref="CU5:CU54">
    <cfRule type="cellIs" dxfId="1040" priority="1433" operator="equal">
      <formula>0</formula>
    </cfRule>
  </conditionalFormatting>
  <conditionalFormatting sqref="CE5:CE54">
    <cfRule type="cellIs" dxfId="1039" priority="1432" operator="equal">
      <formula>0</formula>
    </cfRule>
  </conditionalFormatting>
  <conditionalFormatting sqref="AX4:BC4">
    <cfRule type="cellIs" dxfId="1038" priority="1431" operator="equal">
      <formula>0</formula>
    </cfRule>
  </conditionalFormatting>
  <conditionalFormatting sqref="F4:O4">
    <cfRule type="cellIs" dxfId="1037" priority="1430" operator="equal">
      <formula>0</formula>
    </cfRule>
  </conditionalFormatting>
  <conditionalFormatting sqref="Q4:W4">
    <cfRule type="cellIs" dxfId="1036" priority="1428" operator="equal">
      <formula>0</formula>
    </cfRule>
    <cfRule type="cellIs" dxfId="1035" priority="1429" operator="equal">
      <formula>0</formula>
    </cfRule>
  </conditionalFormatting>
  <conditionalFormatting sqref="AB4:AK4">
    <cfRule type="cellIs" dxfId="1034" priority="1427" operator="equal">
      <formula>0</formula>
    </cfRule>
  </conditionalFormatting>
  <conditionalFormatting sqref="AM4:AS4">
    <cfRule type="cellIs" dxfId="1033" priority="1424" operator="equal">
      <formula>0</formula>
    </cfRule>
    <cfRule type="cellIs" dxfId="1032" priority="1426" operator="equal">
      <formula>0</formula>
    </cfRule>
  </conditionalFormatting>
  <conditionalFormatting sqref="AT4:AV4">
    <cfRule type="cellIs" dxfId="1031" priority="1425" operator="equal">
      <formula>0</formula>
    </cfRule>
  </conditionalFormatting>
  <conditionalFormatting sqref="AL4">
    <cfRule type="cellIs" dxfId="1030" priority="1423" operator="equal">
      <formula>0</formula>
    </cfRule>
  </conditionalFormatting>
  <conditionalFormatting sqref="X4:Z4">
    <cfRule type="cellIs" dxfId="1029" priority="1422" operator="equal">
      <formula>0</formula>
    </cfRule>
  </conditionalFormatting>
  <conditionalFormatting sqref="P4">
    <cfRule type="cellIs" dxfId="1028" priority="1421" operator="equal">
      <formula>0</formula>
    </cfRule>
  </conditionalFormatting>
  <conditionalFormatting sqref="CD5:CD54">
    <cfRule type="cellIs" dxfId="1027" priority="1420" operator="equal">
      <formula>0</formula>
    </cfRule>
  </conditionalFormatting>
  <conditionalFormatting sqref="CY5:CY54">
    <cfRule type="cellIs" dxfId="1026" priority="1419" operator="equal">
      <formula>0</formula>
    </cfRule>
  </conditionalFormatting>
  <conditionalFormatting sqref="CL5:CN54">
    <cfRule type="cellIs" dxfId="1025" priority="1418" operator="equal">
      <formula>0</formula>
    </cfRule>
  </conditionalFormatting>
  <conditionalFormatting sqref="AU5:AU54">
    <cfRule type="cellIs" dxfId="1024" priority="1397" operator="equal">
      <formula>0</formula>
    </cfRule>
  </conditionalFormatting>
  <conditionalFormatting sqref="X5:X54">
    <cfRule type="cellIs" dxfId="1023" priority="1417" operator="equal">
      <formula>0</formula>
    </cfRule>
  </conditionalFormatting>
  <conditionalFormatting sqref="X5:X54">
    <cfRule type="cellIs" dxfId="1022" priority="1416" operator="equal">
      <formula>0</formula>
    </cfRule>
  </conditionalFormatting>
  <conditionalFormatting sqref="AB43:AJ44 AC42:AJ42">
    <cfRule type="cellIs" dxfId="1021" priority="1415" operator="equal">
      <formula>1</formula>
    </cfRule>
  </conditionalFormatting>
  <conditionalFormatting sqref="AB30:AJ36 AB5:AJ17 AB38:AJ41 AC37:AJ37 AB19:AJ28 AC18:AJ18 AB43:AJ44 AC42:AJ42">
    <cfRule type="cellIs" dxfId="1020" priority="1414" operator="lessThan">
      <formula>2.8</formula>
    </cfRule>
  </conditionalFormatting>
  <conditionalFormatting sqref="AB41:AJ41">
    <cfRule type="cellIs" dxfId="1019" priority="1413" operator="equal">
      <formula>1</formula>
    </cfRule>
  </conditionalFormatting>
  <conditionalFormatting sqref="AB45:AJ54">
    <cfRule type="cellIs" dxfId="1018" priority="1410" operator="lessThan">
      <formula>2.8</formula>
    </cfRule>
  </conditionalFormatting>
  <conditionalFormatting sqref="AB5:AJ17 AB38:AJ41 AC37:AJ37 AB19:AJ36 AC18:AJ18 AB43:AJ49 AC42:AJ42">
    <cfRule type="cellIs" dxfId="1017" priority="1409" operator="lessThan">
      <formula>3</formula>
    </cfRule>
  </conditionalFormatting>
  <conditionalFormatting sqref="AB5:AJ17 AB38:AJ41 AC37:AJ37 AB19:AJ36 AC18:AJ18 AB43:AJ54 AC42:AJ42">
    <cfRule type="cellIs" dxfId="1016" priority="1408" operator="equal">
      <formula>0</formula>
    </cfRule>
  </conditionalFormatting>
  <conditionalFormatting sqref="AK42:AK44">
    <cfRule type="cellIs" dxfId="1015" priority="1407" operator="equal">
      <formula>1</formula>
    </cfRule>
  </conditionalFormatting>
  <conditionalFormatting sqref="AK5:AK49">
    <cfRule type="cellIs" dxfId="1014" priority="1406" operator="lessThan">
      <formula>2.8</formula>
    </cfRule>
  </conditionalFormatting>
  <conditionalFormatting sqref="AK41">
    <cfRule type="cellIs" dxfId="1013" priority="1405" operator="equal">
      <formula>1</formula>
    </cfRule>
  </conditionalFormatting>
  <conditionalFormatting sqref="AK40">
    <cfRule type="cellIs" dxfId="1012" priority="1404" operator="equal">
      <formula>1</formula>
    </cfRule>
  </conditionalFormatting>
  <conditionalFormatting sqref="AK45:AK54">
    <cfRule type="cellIs" dxfId="1011" priority="1403" operator="equal">
      <formula>1</formula>
    </cfRule>
  </conditionalFormatting>
  <conditionalFormatting sqref="AK45:AK54">
    <cfRule type="cellIs" dxfId="1010" priority="1402" operator="lessThan">
      <formula>2.8</formula>
    </cfRule>
  </conditionalFormatting>
  <conditionalFormatting sqref="AK5:AK51">
    <cfRule type="cellIs" dxfId="1009" priority="1401" operator="lessThan">
      <formula>3</formula>
    </cfRule>
  </conditionalFormatting>
  <conditionalFormatting sqref="AK5:AK54">
    <cfRule type="cellIs" dxfId="1008" priority="1400" operator="equal">
      <formula>0</formula>
    </cfRule>
  </conditionalFormatting>
  <conditionalFormatting sqref="AK6:AK49">
    <cfRule type="cellIs" dxfId="1007" priority="1399" operator="equal">
      <formula>0</formula>
    </cfRule>
  </conditionalFormatting>
  <conditionalFormatting sqref="AU5:AV54">
    <cfRule type="cellIs" dxfId="1006" priority="1398" operator="equal">
      <formula>0</formula>
    </cfRule>
  </conditionalFormatting>
  <conditionalFormatting sqref="BX5:BX54">
    <cfRule type="cellIs" dxfId="1005" priority="1357" operator="equal">
      <formula>0</formula>
    </cfRule>
  </conditionalFormatting>
  <conditionalFormatting sqref="AT5:AT54">
    <cfRule type="cellIs" dxfId="1004" priority="1396" operator="equal">
      <formula>0</formula>
    </cfRule>
  </conditionalFormatting>
  <conditionalFormatting sqref="AT5:AT54">
    <cfRule type="cellIs" dxfId="1003" priority="1395" operator="equal">
      <formula>0</formula>
    </cfRule>
  </conditionalFormatting>
  <conditionalFormatting sqref="BO42:BO44">
    <cfRule type="cellIs" dxfId="1002" priority="1394" operator="equal">
      <formula>1</formula>
    </cfRule>
  </conditionalFormatting>
  <conditionalFormatting sqref="BO5:BO49">
    <cfRule type="cellIs" dxfId="1001" priority="1393" operator="lessThan">
      <formula>2.8</formula>
    </cfRule>
  </conditionalFormatting>
  <conditionalFormatting sqref="BO41">
    <cfRule type="cellIs" dxfId="1000" priority="1392" operator="equal">
      <formula>1</formula>
    </cfRule>
  </conditionalFormatting>
  <conditionalFormatting sqref="BO40">
    <cfRule type="cellIs" dxfId="999" priority="1391" operator="equal">
      <formula>1</formula>
    </cfRule>
  </conditionalFormatting>
  <conditionalFormatting sqref="BO45:BO54">
    <cfRule type="cellIs" dxfId="998" priority="1390" operator="equal">
      <formula>1</formula>
    </cfRule>
  </conditionalFormatting>
  <conditionalFormatting sqref="BO45:BO54">
    <cfRule type="cellIs" dxfId="997" priority="1389" operator="lessThan">
      <formula>2.8</formula>
    </cfRule>
  </conditionalFormatting>
  <conditionalFormatting sqref="BO5:BO51">
    <cfRule type="cellIs" dxfId="996" priority="1388" operator="lessThan">
      <formula>3</formula>
    </cfRule>
  </conditionalFormatting>
  <conditionalFormatting sqref="BO5:BO54">
    <cfRule type="cellIs" dxfId="995" priority="1387" operator="equal">
      <formula>0</formula>
    </cfRule>
  </conditionalFormatting>
  <conditionalFormatting sqref="BO6:BO49">
    <cfRule type="cellIs" dxfId="994" priority="1386" operator="equal">
      <formula>0</formula>
    </cfRule>
  </conditionalFormatting>
  <conditionalFormatting sqref="BP5:BV54">
    <cfRule type="cellIs" dxfId="993" priority="1385" operator="equal">
      <formula>0</formula>
    </cfRule>
  </conditionalFormatting>
  <conditionalFormatting sqref="CH55">
    <cfRule type="cellIs" dxfId="992" priority="1384" operator="equal">
      <formula>0</formula>
    </cfRule>
  </conditionalFormatting>
  <conditionalFormatting sqref="BP5:BP54">
    <cfRule type="cellIs" dxfId="991" priority="1383" operator="equal">
      <formula>0</formula>
    </cfRule>
  </conditionalFormatting>
  <conditionalFormatting sqref="CH5:CH54">
    <cfRule type="cellIs" dxfId="990" priority="1382" operator="equal">
      <formula>0</formula>
    </cfRule>
  </conditionalFormatting>
  <conditionalFormatting sqref="BE4:BN4">
    <cfRule type="cellIs" dxfId="989" priority="1381" operator="equal">
      <formula>0</formula>
    </cfRule>
  </conditionalFormatting>
  <conditionalFormatting sqref="BP4:BV4">
    <cfRule type="cellIs" dxfId="988" priority="1378" operator="equal">
      <formula>0</formula>
    </cfRule>
    <cfRule type="cellIs" dxfId="987" priority="1380" operator="equal">
      <formula>0</formula>
    </cfRule>
  </conditionalFormatting>
  <conditionalFormatting sqref="BW4:BY4">
    <cfRule type="cellIs" dxfId="986" priority="1379" operator="equal">
      <formula>0</formula>
    </cfRule>
  </conditionalFormatting>
  <conditionalFormatting sqref="BO4">
    <cfRule type="cellIs" dxfId="985" priority="1377" operator="equal">
      <formula>0</formula>
    </cfRule>
  </conditionalFormatting>
  <conditionalFormatting sqref="CG5:CG54">
    <cfRule type="cellIs" dxfId="984" priority="1376" operator="equal">
      <formula>0</formula>
    </cfRule>
  </conditionalFormatting>
  <conditionalFormatting sqref="BE43:BM44 BF42:BM42">
    <cfRule type="cellIs" dxfId="983" priority="1375" operator="equal">
      <formula>1</formula>
    </cfRule>
  </conditionalFormatting>
  <conditionalFormatting sqref="BE5:BM7 BE30:BM35 BE37:BM41 BF36:BM36 BF28:BM28 BE9:BM17 BF8:BM8 BE27:BM27 BF26:BM26 BE19:BM25 BF18:BM18 BE43:BM44 BF42:BM42">
    <cfRule type="cellIs" dxfId="982" priority="1374" operator="lessThan">
      <formula>2.8</formula>
    </cfRule>
  </conditionalFormatting>
  <conditionalFormatting sqref="BE41:BM41">
    <cfRule type="cellIs" dxfId="981" priority="1373" operator="equal">
      <formula>1</formula>
    </cfRule>
  </conditionalFormatting>
  <conditionalFormatting sqref="BE40:BM40">
    <cfRule type="cellIs" dxfId="980" priority="1372" operator="equal">
      <formula>1</formula>
    </cfRule>
  </conditionalFormatting>
  <conditionalFormatting sqref="BE45:BM54">
    <cfRule type="cellIs" dxfId="979" priority="1371" operator="equal">
      <formula>1</formula>
    </cfRule>
  </conditionalFormatting>
  <conditionalFormatting sqref="BE45:BM54">
    <cfRule type="cellIs" dxfId="978" priority="1370" operator="lessThan">
      <formula>2.8</formula>
    </cfRule>
  </conditionalFormatting>
  <conditionalFormatting sqref="BE5:BM7 BE37:BM41 BF36:BM36 BE29:BM35 BF28:BM28 BE9:BM17 BF8:BM8 BE27:BM27 BF26:BM26 BE19:BM25 BF18:BM18 BE43:BM49 BF42:BM42">
    <cfRule type="cellIs" dxfId="977" priority="1369" operator="lessThan">
      <formula>3</formula>
    </cfRule>
  </conditionalFormatting>
  <conditionalFormatting sqref="BE5:BM7 BE37:BM41 BF36:BM36 BE29:BM35 BF28:BM28 BE9:BM17 BF8:BM8 BE27:BM27 BF26:BM26 BE19:BM25 BF18:BM18 BE43:BM54 BF42:BM42">
    <cfRule type="cellIs" dxfId="976" priority="1368" operator="equal">
      <formula>0</formula>
    </cfRule>
  </conditionalFormatting>
  <conditionalFormatting sqref="BN42:BN44">
    <cfRule type="cellIs" dxfId="975" priority="1367" operator="equal">
      <formula>1</formula>
    </cfRule>
  </conditionalFormatting>
  <conditionalFormatting sqref="BN5:BN49">
    <cfRule type="cellIs" dxfId="974" priority="1366" operator="lessThan">
      <formula>2.8</formula>
    </cfRule>
  </conditionalFormatting>
  <conditionalFormatting sqref="BN41">
    <cfRule type="cellIs" dxfId="973" priority="1365" operator="equal">
      <formula>1</formula>
    </cfRule>
  </conditionalFormatting>
  <conditionalFormatting sqref="BN40">
    <cfRule type="cellIs" dxfId="972" priority="1364" operator="equal">
      <formula>1</formula>
    </cfRule>
  </conditionalFormatting>
  <conditionalFormatting sqref="BN45:BN54">
    <cfRule type="cellIs" dxfId="971" priority="1363" operator="equal">
      <formula>1</formula>
    </cfRule>
  </conditionalFormatting>
  <conditionalFormatting sqref="BN45:BN54">
    <cfRule type="cellIs" dxfId="970" priority="1362" operator="lessThan">
      <formula>2.8</formula>
    </cfRule>
  </conditionalFormatting>
  <conditionalFormatting sqref="BN5:BN51">
    <cfRule type="cellIs" dxfId="969" priority="1361" operator="lessThan">
      <formula>3</formula>
    </cfRule>
  </conditionalFormatting>
  <conditionalFormatting sqref="BN5:BN54">
    <cfRule type="cellIs" dxfId="968" priority="1360" operator="equal">
      <formula>0</formula>
    </cfRule>
  </conditionalFormatting>
  <conditionalFormatting sqref="BN6:BN49">
    <cfRule type="cellIs" dxfId="967" priority="1359" operator="equal">
      <formula>0</formula>
    </cfRule>
  </conditionalFormatting>
  <conditionalFormatting sqref="BX5:BY54">
    <cfRule type="cellIs" dxfId="966" priority="1358" operator="equal">
      <formula>0</formula>
    </cfRule>
  </conditionalFormatting>
  <conditionalFormatting sqref="BW5:BW54">
    <cfRule type="cellIs" dxfId="965" priority="1356" operator="equal">
      <formula>0</formula>
    </cfRule>
  </conditionalFormatting>
  <conditionalFormatting sqref="BW5:BW54">
    <cfRule type="cellIs" dxfId="964" priority="1355" operator="equal">
      <formula>0</formula>
    </cfRule>
  </conditionalFormatting>
  <conditionalFormatting sqref="DB5:DE54">
    <cfRule type="cellIs" dxfId="963" priority="1354" operator="equal">
      <formula>0</formula>
    </cfRule>
  </conditionalFormatting>
  <conditionalFormatting sqref="DC5:DC54">
    <cfRule type="cellIs" dxfId="962" priority="1353" operator="equal">
      <formula>0</formula>
    </cfRule>
  </conditionalFormatting>
  <conditionalFormatting sqref="DE5:DE54">
    <cfRule type="cellIs" dxfId="961" priority="1352" operator="equal">
      <formula>0</formula>
    </cfRule>
  </conditionalFormatting>
  <conditionalFormatting sqref="DD5:DD54">
    <cfRule type="cellIs" dxfId="960" priority="1351" operator="equal">
      <formula>0</formula>
    </cfRule>
  </conditionalFormatting>
  <conditionalFormatting sqref="DG5:DJ54">
    <cfRule type="cellIs" dxfId="959" priority="1350" operator="equal">
      <formula>0</formula>
    </cfRule>
  </conditionalFormatting>
  <conditionalFormatting sqref="DH5:DH54">
    <cfRule type="cellIs" dxfId="958" priority="1349" operator="equal">
      <formula>0</formula>
    </cfRule>
  </conditionalFormatting>
  <conditionalFormatting sqref="DJ5:DJ54">
    <cfRule type="cellIs" dxfId="957" priority="1348" operator="equal">
      <formula>0</formula>
    </cfRule>
  </conditionalFormatting>
  <conditionalFormatting sqref="DI5:DI54">
    <cfRule type="cellIs" dxfId="956" priority="1347" operator="equal">
      <formula>0</formula>
    </cfRule>
  </conditionalFormatting>
  <conditionalFormatting sqref="EB61:EE110 DW61:DZ110 DR61:DU110 DR5:DU54 DW5:DZ54 EB5:EE54">
    <cfRule type="cellIs" dxfId="955" priority="1346" operator="equal">
      <formula>0</formula>
    </cfRule>
  </conditionalFormatting>
  <conditionalFormatting sqref="B99:E110">
    <cfRule type="cellIs" dxfId="954" priority="1345" operator="equal">
      <formula>0</formula>
    </cfRule>
  </conditionalFormatting>
  <conditionalFormatting sqref="P87">
    <cfRule type="cellIs" dxfId="953" priority="1341" operator="equal">
      <formula>1</formula>
    </cfRule>
  </conditionalFormatting>
  <conditionalFormatting sqref="P101:P110">
    <cfRule type="cellIs" dxfId="952" priority="1338" operator="equal">
      <formula>0</formula>
    </cfRule>
  </conditionalFormatting>
  <conditionalFormatting sqref="P61:P110">
    <cfRule type="cellIs" dxfId="951" priority="1344" operator="equal">
      <formula>1</formula>
    </cfRule>
  </conditionalFormatting>
  <conditionalFormatting sqref="P86">
    <cfRule type="cellIs" dxfId="950" priority="1343" operator="equal">
      <formula>1</formula>
    </cfRule>
  </conditionalFormatting>
  <conditionalFormatting sqref="P61:P110">
    <cfRule type="cellIs" dxfId="949" priority="1342" operator="equal">
      <formula>0</formula>
    </cfRule>
  </conditionalFormatting>
  <conditionalFormatting sqref="P61:P110">
    <cfRule type="cellIs" dxfId="948" priority="1340" operator="lessThan">
      <formula>2.8</formula>
    </cfRule>
  </conditionalFormatting>
  <conditionalFormatting sqref="P101:P110">
    <cfRule type="cellIs" dxfId="947" priority="1339" operator="equal">
      <formula>1</formula>
    </cfRule>
  </conditionalFormatting>
  <conditionalFormatting sqref="P101:P110">
    <cfRule type="cellIs" dxfId="946" priority="1337" operator="lessThan">
      <formula>2.8</formula>
    </cfRule>
  </conditionalFormatting>
  <conditionalFormatting sqref="P61:P110">
    <cfRule type="cellIs" dxfId="945" priority="1336" operator="equal">
      <formula>0</formula>
    </cfRule>
  </conditionalFormatting>
  <conditionalFormatting sqref="F98:N100">
    <cfRule type="cellIs" dxfId="944" priority="1335" operator="equal">
      <formula>1</formula>
    </cfRule>
  </conditionalFormatting>
  <conditionalFormatting sqref="F61:N84 F87:N100 F86 H86 L86:N86">
    <cfRule type="cellIs" dxfId="943" priority="1334" operator="lessThan">
      <formula>2.8</formula>
    </cfRule>
  </conditionalFormatting>
  <conditionalFormatting sqref="F97:N97">
    <cfRule type="cellIs" dxfId="942" priority="1333" operator="equal">
      <formula>1</formula>
    </cfRule>
  </conditionalFormatting>
  <conditionalFormatting sqref="F96:N96">
    <cfRule type="cellIs" dxfId="941" priority="1332" operator="equal">
      <formula>1</formula>
    </cfRule>
  </conditionalFormatting>
  <conditionalFormatting sqref="F101:N110">
    <cfRule type="cellIs" dxfId="940" priority="1331" operator="equal">
      <formula>1</formula>
    </cfRule>
  </conditionalFormatting>
  <conditionalFormatting sqref="F101:N110">
    <cfRule type="cellIs" dxfId="939" priority="1330" operator="lessThan">
      <formula>2.8</formula>
    </cfRule>
  </conditionalFormatting>
  <conditionalFormatting sqref="F61:N85 F87:N105 F86 H86 L86:N86">
    <cfRule type="cellIs" dxfId="938" priority="1329" operator="lessThan">
      <formula>3</formula>
    </cfRule>
  </conditionalFormatting>
  <conditionalFormatting sqref="F61:N85 F87:N110 F86 H86 L86:N86">
    <cfRule type="cellIs" dxfId="937" priority="1328" operator="equal">
      <formula>0</formula>
    </cfRule>
  </conditionalFormatting>
  <conditionalFormatting sqref="O98:O100">
    <cfRule type="cellIs" dxfId="936" priority="1327" operator="equal">
      <formula>1</formula>
    </cfRule>
  </conditionalFormatting>
  <conditionalFormatting sqref="O61:O105">
    <cfRule type="cellIs" dxfId="935" priority="1326" operator="lessThan">
      <formula>2.8</formula>
    </cfRule>
  </conditionalFormatting>
  <conditionalFormatting sqref="O97">
    <cfRule type="cellIs" dxfId="934" priority="1325" operator="equal">
      <formula>1</formula>
    </cfRule>
  </conditionalFormatting>
  <conditionalFormatting sqref="O96">
    <cfRule type="cellIs" dxfId="933" priority="1324" operator="equal">
      <formula>1</formula>
    </cfRule>
  </conditionalFormatting>
  <conditionalFormatting sqref="O101:O110">
    <cfRule type="cellIs" dxfId="932" priority="1323" operator="equal">
      <formula>1</formula>
    </cfRule>
  </conditionalFormatting>
  <conditionalFormatting sqref="O101:O110">
    <cfRule type="cellIs" dxfId="931" priority="1322" operator="lessThan">
      <formula>2.8</formula>
    </cfRule>
  </conditionalFormatting>
  <conditionalFormatting sqref="O61:O107">
    <cfRule type="cellIs" dxfId="930" priority="1321" operator="lessThan">
      <formula>3</formula>
    </cfRule>
  </conditionalFormatting>
  <conditionalFormatting sqref="O61:O110">
    <cfRule type="cellIs" dxfId="929" priority="1320" operator="equal">
      <formula>0</formula>
    </cfRule>
  </conditionalFormatting>
  <conditionalFormatting sqref="O62:O105">
    <cfRule type="cellIs" dxfId="928" priority="1319" operator="equal">
      <formula>0</formula>
    </cfRule>
  </conditionalFormatting>
  <conditionalFormatting sqref="Q61:W110">
    <cfRule type="cellIs" dxfId="927" priority="63" operator="lessThan">
      <formula>3</formula>
    </cfRule>
    <cfRule type="cellIs" dxfId="926" priority="1318" operator="equal">
      <formula>0</formula>
    </cfRule>
  </conditionalFormatting>
  <conditionalFormatting sqref="Y61:Z110">
    <cfRule type="cellIs" dxfId="925" priority="1317" operator="equal">
      <formula>0</formula>
    </cfRule>
  </conditionalFormatting>
  <conditionalFormatting sqref="CB111 CA61:CB110">
    <cfRule type="cellIs" dxfId="924" priority="1316" operator="equal">
      <formula>0</formula>
    </cfRule>
  </conditionalFormatting>
  <conditionalFormatting sqref="CW61:CZ110">
    <cfRule type="cellIs" dxfId="923" priority="1315" operator="equal">
      <formula>0</formula>
    </cfRule>
  </conditionalFormatting>
  <conditionalFormatting sqref="CX61:CX110">
    <cfRule type="cellIs" dxfId="922" priority="1314" operator="equal">
      <formula>0</formula>
    </cfRule>
  </conditionalFormatting>
  <conditionalFormatting sqref="CZ61:CZ110">
    <cfRule type="cellIs" dxfId="921" priority="1313" operator="equal">
      <formula>0</formula>
    </cfRule>
  </conditionalFormatting>
  <conditionalFormatting sqref="CP61:CU61 CP99:CU110 CU62:CU98">
    <cfRule type="cellIs" dxfId="920" priority="1312" operator="equal">
      <formula>0</formula>
    </cfRule>
  </conditionalFormatting>
  <conditionalFormatting sqref="AL98:AL100">
    <cfRule type="cellIs" dxfId="919" priority="1311" operator="equal">
      <formula>1</formula>
    </cfRule>
  </conditionalFormatting>
  <conditionalFormatting sqref="AL61:AL105">
    <cfRule type="cellIs" dxfId="918" priority="1310" operator="lessThan">
      <formula>2.8</formula>
    </cfRule>
  </conditionalFormatting>
  <conditionalFormatting sqref="AL97">
    <cfRule type="cellIs" dxfId="917" priority="1309" operator="equal">
      <formula>1</formula>
    </cfRule>
  </conditionalFormatting>
  <conditionalFormatting sqref="AL96">
    <cfRule type="cellIs" dxfId="916" priority="1308" operator="equal">
      <formula>1</formula>
    </cfRule>
  </conditionalFormatting>
  <conditionalFormatting sqref="AL101:AL110">
    <cfRule type="cellIs" dxfId="915" priority="1307" operator="equal">
      <formula>1</formula>
    </cfRule>
  </conditionalFormatting>
  <conditionalFormatting sqref="AL101:AL110">
    <cfRule type="cellIs" dxfId="914" priority="1306" operator="lessThan">
      <formula>2.8</formula>
    </cfRule>
  </conditionalFormatting>
  <conditionalFormatting sqref="AL61:AL107">
    <cfRule type="cellIs" dxfId="913" priority="1305" operator="lessThan">
      <formula>3</formula>
    </cfRule>
  </conditionalFormatting>
  <conditionalFormatting sqref="AL61:AL110">
    <cfRule type="cellIs" dxfId="912" priority="1304" operator="equal">
      <formula>0</formula>
    </cfRule>
  </conditionalFormatting>
  <conditionalFormatting sqref="AL62:AL105">
    <cfRule type="cellIs" dxfId="911" priority="1303" operator="equal">
      <formula>0</formula>
    </cfRule>
  </conditionalFormatting>
  <conditionalFormatting sqref="AM61:AS110">
    <cfRule type="cellIs" dxfId="910" priority="1302" operator="equal">
      <formula>0</formula>
    </cfRule>
  </conditionalFormatting>
  <conditionalFormatting sqref="AX61:BC110">
    <cfRule type="cellIs" dxfId="909" priority="1301" operator="equal">
      <formula>0</formula>
    </cfRule>
  </conditionalFormatting>
  <conditionalFormatting sqref="CE111">
    <cfRule type="cellIs" dxfId="908" priority="1300" operator="equal">
      <formula>0</formula>
    </cfRule>
  </conditionalFormatting>
  <conditionalFormatting sqref="AM61:AM110">
    <cfRule type="cellIs" dxfId="907" priority="1299" operator="equal">
      <formula>0</formula>
    </cfRule>
  </conditionalFormatting>
  <conditionalFormatting sqref="AB96:AJ96">
    <cfRule type="cellIs" dxfId="906" priority="1276" operator="equal">
      <formula>1</formula>
    </cfRule>
  </conditionalFormatting>
  <conditionalFormatting sqref="AB101:AJ110">
    <cfRule type="cellIs" dxfId="905" priority="1275" operator="equal">
      <formula>1</formula>
    </cfRule>
  </conditionalFormatting>
  <conditionalFormatting sqref="Y61:Y110">
    <cfRule type="cellIs" dxfId="904" priority="1298" operator="equal">
      <formula>0</formula>
    </cfRule>
  </conditionalFormatting>
  <conditionalFormatting sqref="CU61:CU110">
    <cfRule type="cellIs" dxfId="903" priority="1297" operator="equal">
      <formula>0</formula>
    </cfRule>
  </conditionalFormatting>
  <conditionalFormatting sqref="CE61:CE110">
    <cfRule type="cellIs" dxfId="902" priority="1296" operator="equal">
      <formula>0</formula>
    </cfRule>
  </conditionalFormatting>
  <conditionalFormatting sqref="AX60:BC60">
    <cfRule type="cellIs" dxfId="901" priority="1295" operator="equal">
      <formula>0</formula>
    </cfRule>
  </conditionalFormatting>
  <conditionalFormatting sqref="F60:O60">
    <cfRule type="cellIs" dxfId="900" priority="1294" operator="equal">
      <formula>0</formula>
    </cfRule>
  </conditionalFormatting>
  <conditionalFormatting sqref="Q60:W60">
    <cfRule type="cellIs" dxfId="899" priority="1292" operator="equal">
      <formula>0</formula>
    </cfRule>
    <cfRule type="cellIs" dxfId="898" priority="1293" operator="equal">
      <formula>0</formula>
    </cfRule>
  </conditionalFormatting>
  <conditionalFormatting sqref="AB60:AK60">
    <cfRule type="cellIs" dxfId="897" priority="1291" operator="equal">
      <formula>0</formula>
    </cfRule>
  </conditionalFormatting>
  <conditionalFormatting sqref="AM60:AS60">
    <cfRule type="cellIs" dxfId="896" priority="1288" operator="equal">
      <formula>0</formula>
    </cfRule>
    <cfRule type="cellIs" dxfId="895" priority="1290" operator="equal">
      <formula>0</formula>
    </cfRule>
  </conditionalFormatting>
  <conditionalFormatting sqref="AT60:AV60">
    <cfRule type="cellIs" dxfId="894" priority="1289" operator="equal">
      <formula>0</formula>
    </cfRule>
  </conditionalFormatting>
  <conditionalFormatting sqref="AL60">
    <cfRule type="cellIs" dxfId="893" priority="1287" operator="equal">
      <formula>0</formula>
    </cfRule>
  </conditionalFormatting>
  <conditionalFormatting sqref="X60:Z60">
    <cfRule type="cellIs" dxfId="892" priority="1286" operator="equal">
      <formula>0</formula>
    </cfRule>
  </conditionalFormatting>
  <conditionalFormatting sqref="P60">
    <cfRule type="cellIs" dxfId="891" priority="1285" operator="equal">
      <formula>0</formula>
    </cfRule>
  </conditionalFormatting>
  <conditionalFormatting sqref="CD61:CD110">
    <cfRule type="cellIs" dxfId="890" priority="1284" operator="equal">
      <formula>0</formula>
    </cfRule>
  </conditionalFormatting>
  <conditionalFormatting sqref="CY61:CY110">
    <cfRule type="cellIs" dxfId="889" priority="1283" operator="equal">
      <formula>0</formula>
    </cfRule>
  </conditionalFormatting>
  <conditionalFormatting sqref="CL62:CN110">
    <cfRule type="cellIs" dxfId="888" priority="1282" operator="equal">
      <formula>0</formula>
    </cfRule>
  </conditionalFormatting>
  <conditionalFormatting sqref="AU61:AU110">
    <cfRule type="cellIs" dxfId="887" priority="1261" operator="equal">
      <formula>0</formula>
    </cfRule>
  </conditionalFormatting>
  <conditionalFormatting sqref="X61:X110">
    <cfRule type="cellIs" dxfId="886" priority="1281" operator="equal">
      <formula>0</formula>
    </cfRule>
  </conditionalFormatting>
  <conditionalFormatting sqref="X61:X110">
    <cfRule type="cellIs" dxfId="885" priority="1280" operator="equal">
      <formula>0</formula>
    </cfRule>
  </conditionalFormatting>
  <conditionalFormatting sqref="AB98:AJ100">
    <cfRule type="cellIs" dxfId="884" priority="1279" operator="equal">
      <formula>1</formula>
    </cfRule>
  </conditionalFormatting>
  <conditionalFormatting sqref="AB61:AJ84 AB86:AJ100">
    <cfRule type="cellIs" dxfId="883" priority="1278" operator="lessThan">
      <formula>2.8</formula>
    </cfRule>
  </conditionalFormatting>
  <conditionalFormatting sqref="AB97:AJ97">
    <cfRule type="cellIs" dxfId="882" priority="1277" operator="equal">
      <formula>1</formula>
    </cfRule>
  </conditionalFormatting>
  <conditionalFormatting sqref="AB101:AJ110">
    <cfRule type="cellIs" dxfId="881" priority="1274" operator="lessThan">
      <formula>2.8</formula>
    </cfRule>
  </conditionalFormatting>
  <conditionalFormatting sqref="AB61:AJ105">
    <cfRule type="cellIs" dxfId="880" priority="1273" operator="lessThan">
      <formula>3</formula>
    </cfRule>
  </conditionalFormatting>
  <conditionalFormatting sqref="AB61:AJ110">
    <cfRule type="cellIs" dxfId="879" priority="1272" operator="equal">
      <formula>0</formula>
    </cfRule>
  </conditionalFormatting>
  <conditionalFormatting sqref="AK98:AK100">
    <cfRule type="cellIs" dxfId="878" priority="1271" operator="equal">
      <formula>1</formula>
    </cfRule>
  </conditionalFormatting>
  <conditionalFormatting sqref="AK61:AK105">
    <cfRule type="cellIs" dxfId="877" priority="1270" operator="lessThan">
      <formula>2.8</formula>
    </cfRule>
  </conditionalFormatting>
  <conditionalFormatting sqref="AK97">
    <cfRule type="cellIs" dxfId="876" priority="1269" operator="equal">
      <formula>1</formula>
    </cfRule>
  </conditionalFormatting>
  <conditionalFormatting sqref="AK96">
    <cfRule type="cellIs" dxfId="875" priority="1268" operator="equal">
      <formula>1</formula>
    </cfRule>
  </conditionalFormatting>
  <conditionalFormatting sqref="AK101:AK110">
    <cfRule type="cellIs" dxfId="874" priority="1267" operator="equal">
      <formula>1</formula>
    </cfRule>
  </conditionalFormatting>
  <conditionalFormatting sqref="AK101:AK110">
    <cfRule type="cellIs" dxfId="873" priority="1266" operator="lessThan">
      <formula>2.8</formula>
    </cfRule>
  </conditionalFormatting>
  <conditionalFormatting sqref="AK61:AK107">
    <cfRule type="cellIs" dxfId="872" priority="1265" operator="lessThan">
      <formula>3</formula>
    </cfRule>
  </conditionalFormatting>
  <conditionalFormatting sqref="AK61:AK110">
    <cfRule type="cellIs" dxfId="871" priority="1264" operator="equal">
      <formula>0</formula>
    </cfRule>
  </conditionalFormatting>
  <conditionalFormatting sqref="AK62:AK105">
    <cfRule type="cellIs" dxfId="870" priority="1263" operator="equal">
      <formula>0</formula>
    </cfRule>
  </conditionalFormatting>
  <conditionalFormatting sqref="AU61:AV110">
    <cfRule type="cellIs" dxfId="869" priority="1262" operator="equal">
      <formula>0</formula>
    </cfRule>
  </conditionalFormatting>
  <conditionalFormatting sqref="BX61:BX110">
    <cfRule type="cellIs" dxfId="868" priority="1221" operator="equal">
      <formula>0</formula>
    </cfRule>
  </conditionalFormatting>
  <conditionalFormatting sqref="AT61:AT110">
    <cfRule type="cellIs" dxfId="867" priority="1260" operator="equal">
      <formula>0</formula>
    </cfRule>
  </conditionalFormatting>
  <conditionalFormatting sqref="AT61:AT110">
    <cfRule type="cellIs" dxfId="866" priority="1259" operator="equal">
      <formula>0</formula>
    </cfRule>
  </conditionalFormatting>
  <conditionalFormatting sqref="BO98:BO100">
    <cfRule type="cellIs" dxfId="865" priority="1258" operator="equal">
      <formula>1</formula>
    </cfRule>
  </conditionalFormatting>
  <conditionalFormatting sqref="BO61:BO105">
    <cfRule type="cellIs" dxfId="864" priority="1257" operator="lessThan">
      <formula>2.8</formula>
    </cfRule>
  </conditionalFormatting>
  <conditionalFormatting sqref="BO97">
    <cfRule type="cellIs" dxfId="863" priority="1256" operator="equal">
      <formula>1</formula>
    </cfRule>
  </conditionalFormatting>
  <conditionalFormatting sqref="BO96">
    <cfRule type="cellIs" dxfId="862" priority="1255" operator="equal">
      <formula>1</formula>
    </cfRule>
  </conditionalFormatting>
  <conditionalFormatting sqref="BO101:BO110">
    <cfRule type="cellIs" dxfId="861" priority="1254" operator="equal">
      <formula>1</formula>
    </cfRule>
  </conditionalFormatting>
  <conditionalFormatting sqref="BO101:BO110">
    <cfRule type="cellIs" dxfId="860" priority="1253" operator="lessThan">
      <formula>2.8</formula>
    </cfRule>
  </conditionalFormatting>
  <conditionalFormatting sqref="BO61:BO107">
    <cfRule type="cellIs" dxfId="859" priority="1252" operator="lessThan">
      <formula>3</formula>
    </cfRule>
  </conditionalFormatting>
  <conditionalFormatting sqref="BO61:BO110">
    <cfRule type="cellIs" dxfId="858" priority="1251" operator="equal">
      <formula>0</formula>
    </cfRule>
  </conditionalFormatting>
  <conditionalFormatting sqref="BO62:BO105">
    <cfRule type="cellIs" dxfId="857" priority="1250" operator="equal">
      <formula>0</formula>
    </cfRule>
  </conditionalFormatting>
  <conditionalFormatting sqref="BP61:BV110">
    <cfRule type="cellIs" dxfId="856" priority="57" operator="lessThan">
      <formula>3</formula>
    </cfRule>
    <cfRule type="cellIs" dxfId="855" priority="1249" operator="equal">
      <formula>0</formula>
    </cfRule>
  </conditionalFormatting>
  <conditionalFormatting sqref="CH111">
    <cfRule type="cellIs" dxfId="854" priority="1248" operator="equal">
      <formula>0</formula>
    </cfRule>
  </conditionalFormatting>
  <conditionalFormatting sqref="BP61:BP110">
    <cfRule type="cellIs" dxfId="853" priority="1247" operator="equal">
      <formula>0</formula>
    </cfRule>
  </conditionalFormatting>
  <conditionalFormatting sqref="CH61:CH110">
    <cfRule type="cellIs" dxfId="852" priority="1246" operator="equal">
      <formula>0</formula>
    </cfRule>
  </conditionalFormatting>
  <conditionalFormatting sqref="BE60:BN60">
    <cfRule type="cellIs" dxfId="851" priority="1245" operator="equal">
      <formula>0</formula>
    </cfRule>
  </conditionalFormatting>
  <conditionalFormatting sqref="BP60:BV60">
    <cfRule type="cellIs" dxfId="850" priority="1242" operator="equal">
      <formula>0</formula>
    </cfRule>
    <cfRule type="cellIs" dxfId="849" priority="1244" operator="equal">
      <formula>0</formula>
    </cfRule>
  </conditionalFormatting>
  <conditionalFormatting sqref="BW60:BY60">
    <cfRule type="cellIs" dxfId="848" priority="1243" operator="equal">
      <formula>0</formula>
    </cfRule>
  </conditionalFormatting>
  <conditionalFormatting sqref="BO60">
    <cfRule type="cellIs" dxfId="847" priority="1241" operator="equal">
      <formula>0</formula>
    </cfRule>
  </conditionalFormatting>
  <conditionalFormatting sqref="CG61:CG110">
    <cfRule type="cellIs" dxfId="846" priority="1240" operator="equal">
      <formula>0</formula>
    </cfRule>
  </conditionalFormatting>
  <conditionalFormatting sqref="BE98:BM100">
    <cfRule type="cellIs" dxfId="845" priority="1239" operator="equal">
      <formula>1</formula>
    </cfRule>
  </conditionalFormatting>
  <conditionalFormatting sqref="BE61:BM84 BE86:BM100">
    <cfRule type="cellIs" dxfId="844" priority="1238" operator="lessThan">
      <formula>2.8</formula>
    </cfRule>
  </conditionalFormatting>
  <conditionalFormatting sqref="BE97:BM97">
    <cfRule type="cellIs" dxfId="843" priority="1237" operator="equal">
      <formula>1</formula>
    </cfRule>
  </conditionalFormatting>
  <conditionalFormatting sqref="BE96:BM96">
    <cfRule type="cellIs" dxfId="842" priority="1236" operator="equal">
      <formula>1</formula>
    </cfRule>
  </conditionalFormatting>
  <conditionalFormatting sqref="BE101:BM110">
    <cfRule type="cellIs" dxfId="841" priority="1235" operator="equal">
      <formula>1</formula>
    </cfRule>
  </conditionalFormatting>
  <conditionalFormatting sqref="BE101:BM110">
    <cfRule type="cellIs" dxfId="840" priority="1234" operator="lessThan">
      <formula>2.8</formula>
    </cfRule>
  </conditionalFormatting>
  <conditionalFormatting sqref="BE61:BM105">
    <cfRule type="cellIs" dxfId="839" priority="1233" operator="lessThan">
      <formula>3</formula>
    </cfRule>
  </conditionalFormatting>
  <conditionalFormatting sqref="BE61:BM110">
    <cfRule type="cellIs" dxfId="838" priority="1232" operator="equal">
      <formula>0</formula>
    </cfRule>
  </conditionalFormatting>
  <conditionalFormatting sqref="BN98:BN100">
    <cfRule type="cellIs" dxfId="837" priority="1231" operator="equal">
      <formula>1</formula>
    </cfRule>
  </conditionalFormatting>
  <conditionalFormatting sqref="BN61:BN105">
    <cfRule type="cellIs" dxfId="836" priority="1230" operator="lessThan">
      <formula>2.8</formula>
    </cfRule>
  </conditionalFormatting>
  <conditionalFormatting sqref="BN97">
    <cfRule type="cellIs" dxfId="835" priority="1229" operator="equal">
      <formula>1</formula>
    </cfRule>
  </conditionalFormatting>
  <conditionalFormatting sqref="BN96">
    <cfRule type="cellIs" dxfId="834" priority="1228" operator="equal">
      <formula>1</formula>
    </cfRule>
  </conditionalFormatting>
  <conditionalFormatting sqref="BN101:BN110">
    <cfRule type="cellIs" dxfId="833" priority="1227" operator="equal">
      <formula>1</formula>
    </cfRule>
  </conditionalFormatting>
  <conditionalFormatting sqref="BN101:BN110">
    <cfRule type="cellIs" dxfId="832" priority="1226" operator="lessThan">
      <formula>2.8</formula>
    </cfRule>
  </conditionalFormatting>
  <conditionalFormatting sqref="BN61:BN107">
    <cfRule type="cellIs" dxfId="831" priority="1225" operator="lessThan">
      <formula>3</formula>
    </cfRule>
  </conditionalFormatting>
  <conditionalFormatting sqref="BN61:BN110">
    <cfRule type="cellIs" dxfId="830" priority="1224" operator="equal">
      <formula>0</formula>
    </cfRule>
  </conditionalFormatting>
  <conditionalFormatting sqref="BN62:BN105">
    <cfRule type="cellIs" dxfId="829" priority="1223" operator="equal">
      <formula>0</formula>
    </cfRule>
  </conditionalFormatting>
  <conditionalFormatting sqref="BX61:BY110">
    <cfRule type="cellIs" dxfId="828" priority="1222" operator="equal">
      <formula>0</formula>
    </cfRule>
  </conditionalFormatting>
  <conditionalFormatting sqref="BW61:BW110">
    <cfRule type="cellIs" dxfId="827" priority="1220" operator="equal">
      <formula>0</formula>
    </cfRule>
  </conditionalFormatting>
  <conditionalFormatting sqref="BW61:BW110">
    <cfRule type="cellIs" dxfId="826" priority="1219" operator="equal">
      <formula>0</formula>
    </cfRule>
  </conditionalFormatting>
  <conditionalFormatting sqref="CJ61:CJ111">
    <cfRule type="cellIs" dxfId="825" priority="1218" operator="equal">
      <formula>0</formula>
    </cfRule>
  </conditionalFormatting>
  <conditionalFormatting sqref="DJ55">
    <cfRule type="cellIs" dxfId="824" priority="1216" operator="equal">
      <formula>0</formula>
    </cfRule>
  </conditionalFormatting>
  <conditionalFormatting sqref="DE55">
    <cfRule type="cellIs" dxfId="823" priority="1217" operator="equal">
      <formula>0</formula>
    </cfRule>
  </conditionalFormatting>
  <conditionalFormatting sqref="CZ111">
    <cfRule type="cellIs" dxfId="822" priority="1215" operator="equal">
      <formula>0</formula>
    </cfRule>
  </conditionalFormatting>
  <conditionalFormatting sqref="DE111">
    <cfRule type="cellIs" dxfId="821" priority="1214" operator="equal">
      <formula>0</formula>
    </cfRule>
  </conditionalFormatting>
  <conditionalFormatting sqref="CJ5:CJ54">
    <cfRule type="cellIs" dxfId="820" priority="1213" operator="equal">
      <formula>0</formula>
    </cfRule>
  </conditionalFormatting>
  <conditionalFormatting sqref="CJ55">
    <cfRule type="cellIs" dxfId="819" priority="1212" operator="equal">
      <formula>0</formula>
    </cfRule>
  </conditionalFormatting>
  <conditionalFormatting sqref="DL61:DO110">
    <cfRule type="cellIs" dxfId="818" priority="1211" operator="equal">
      <formula>0</formula>
    </cfRule>
  </conditionalFormatting>
  <conditionalFormatting sqref="DB61:DE110">
    <cfRule type="cellIs" dxfId="817" priority="1210" operator="equal">
      <formula>0</formula>
    </cfRule>
  </conditionalFormatting>
  <conditionalFormatting sqref="DC61:DC110">
    <cfRule type="cellIs" dxfId="816" priority="1209" operator="equal">
      <formula>0</formula>
    </cfRule>
  </conditionalFormatting>
  <conditionalFormatting sqref="DE61:DE110">
    <cfRule type="cellIs" dxfId="815" priority="1208" operator="equal">
      <formula>0</formula>
    </cfRule>
  </conditionalFormatting>
  <conditionalFormatting sqref="DD61:DD110">
    <cfRule type="cellIs" dxfId="814" priority="1207" operator="equal">
      <formula>0</formula>
    </cfRule>
  </conditionalFormatting>
  <conditionalFormatting sqref="DG61:DJ110">
    <cfRule type="cellIs" dxfId="813" priority="1206" operator="equal">
      <formula>0</formula>
    </cfRule>
  </conditionalFormatting>
  <conditionalFormatting sqref="DH61:DH110">
    <cfRule type="cellIs" dxfId="812" priority="1205" operator="equal">
      <formula>0</formula>
    </cfRule>
  </conditionalFormatting>
  <conditionalFormatting sqref="DJ61:DJ110">
    <cfRule type="cellIs" dxfId="811" priority="1204" operator="equal">
      <formula>0</formula>
    </cfRule>
  </conditionalFormatting>
  <conditionalFormatting sqref="DI61:DI110">
    <cfRule type="cellIs" dxfId="810" priority="1203" operator="equal">
      <formula>0</formula>
    </cfRule>
  </conditionalFormatting>
  <conditionalFormatting sqref="DJ111">
    <cfRule type="cellIs" dxfId="809" priority="1202" operator="equal">
      <formula>0</formula>
    </cfRule>
  </conditionalFormatting>
  <conditionalFormatting sqref="DR117:EE167">
    <cfRule type="cellIs" dxfId="808" priority="1201" operator="equal">
      <formula>0</formula>
    </cfRule>
  </conditionalFormatting>
  <conditionalFormatting sqref="EB117:EE166 DW117:DZ166 DR117:DU166">
    <cfRule type="cellIs" dxfId="807" priority="1200" operator="equal">
      <formula>0</formula>
    </cfRule>
  </conditionalFormatting>
  <conditionalFormatting sqref="B158:E166">
    <cfRule type="cellIs" dxfId="806" priority="1199" operator="equal">
      <formula>0</formula>
    </cfRule>
  </conditionalFormatting>
  <conditionalFormatting sqref="P143">
    <cfRule type="cellIs" dxfId="805" priority="1195" operator="equal">
      <formula>1</formula>
    </cfRule>
  </conditionalFormatting>
  <conditionalFormatting sqref="P157:P166">
    <cfRule type="cellIs" dxfId="804" priority="1192" operator="equal">
      <formula>0</formula>
    </cfRule>
  </conditionalFormatting>
  <conditionalFormatting sqref="P117:P166">
    <cfRule type="cellIs" dxfId="803" priority="1198" operator="equal">
      <formula>1</formula>
    </cfRule>
  </conditionalFormatting>
  <conditionalFormatting sqref="P142">
    <cfRule type="cellIs" dxfId="802" priority="1197" operator="equal">
      <formula>1</formula>
    </cfRule>
  </conditionalFormatting>
  <conditionalFormatting sqref="P117:P166">
    <cfRule type="cellIs" dxfId="801" priority="1196" operator="equal">
      <formula>0</formula>
    </cfRule>
  </conditionalFormatting>
  <conditionalFormatting sqref="P117:P166">
    <cfRule type="cellIs" dxfId="800" priority="1194" operator="lessThan">
      <formula>2.8</formula>
    </cfRule>
  </conditionalFormatting>
  <conditionalFormatting sqref="P157:P166">
    <cfRule type="cellIs" dxfId="799" priority="1193" operator="equal">
      <formula>1</formula>
    </cfRule>
  </conditionalFormatting>
  <conditionalFormatting sqref="P157:P166">
    <cfRule type="cellIs" dxfId="798" priority="1191" operator="lessThan">
      <formula>2.8</formula>
    </cfRule>
  </conditionalFormatting>
  <conditionalFormatting sqref="P117:P166">
    <cfRule type="cellIs" dxfId="797" priority="1190" operator="equal">
      <formula>0</formula>
    </cfRule>
  </conditionalFormatting>
  <conditionalFormatting sqref="F154:N156">
    <cfRule type="cellIs" dxfId="796" priority="1189" operator="equal">
      <formula>1</formula>
    </cfRule>
  </conditionalFormatting>
  <conditionalFormatting sqref="F117:N140 F142:N156">
    <cfRule type="cellIs" dxfId="795" priority="1188" operator="lessThan">
      <formula>2.8</formula>
    </cfRule>
  </conditionalFormatting>
  <conditionalFormatting sqref="F153:N153">
    <cfRule type="cellIs" dxfId="794" priority="1187" operator="equal">
      <formula>1</formula>
    </cfRule>
  </conditionalFormatting>
  <conditionalFormatting sqref="F152:N152">
    <cfRule type="cellIs" dxfId="793" priority="1186" operator="equal">
      <formula>1</formula>
    </cfRule>
  </conditionalFormatting>
  <conditionalFormatting sqref="F157:N166">
    <cfRule type="cellIs" dxfId="792" priority="1185" operator="equal">
      <formula>1</formula>
    </cfRule>
  </conditionalFormatting>
  <conditionalFormatting sqref="F157:N166">
    <cfRule type="cellIs" dxfId="791" priority="1184" operator="lessThan">
      <formula>2.8</formula>
    </cfRule>
  </conditionalFormatting>
  <conditionalFormatting sqref="F117:N161">
    <cfRule type="cellIs" dxfId="790" priority="1183" operator="lessThan">
      <formula>3</formula>
    </cfRule>
  </conditionalFormatting>
  <conditionalFormatting sqref="F117:N166">
    <cfRule type="cellIs" dxfId="789" priority="1182" operator="equal">
      <formula>0</formula>
    </cfRule>
  </conditionalFormatting>
  <conditionalFormatting sqref="O154:O156">
    <cfRule type="cellIs" dxfId="788" priority="1181" operator="equal">
      <formula>1</formula>
    </cfRule>
  </conditionalFormatting>
  <conditionalFormatting sqref="O117:O161">
    <cfRule type="cellIs" dxfId="787" priority="1180" operator="lessThan">
      <formula>2.8</formula>
    </cfRule>
  </conditionalFormatting>
  <conditionalFormatting sqref="O153">
    <cfRule type="cellIs" dxfId="786" priority="1179" operator="equal">
      <formula>1</formula>
    </cfRule>
  </conditionalFormatting>
  <conditionalFormatting sqref="O152">
    <cfRule type="cellIs" dxfId="785" priority="1178" operator="equal">
      <formula>1</formula>
    </cfRule>
  </conditionalFormatting>
  <conditionalFormatting sqref="O157:O166">
    <cfRule type="cellIs" dxfId="784" priority="1177" operator="equal">
      <formula>1</formula>
    </cfRule>
  </conditionalFormatting>
  <conditionalFormatting sqref="O157:O166">
    <cfRule type="cellIs" dxfId="783" priority="1176" operator="lessThan">
      <formula>2.8</formula>
    </cfRule>
  </conditionalFormatting>
  <conditionalFormatting sqref="O117:O163">
    <cfRule type="cellIs" dxfId="782" priority="1175" operator="lessThan">
      <formula>3</formula>
    </cfRule>
  </conditionalFormatting>
  <conditionalFormatting sqref="O117:O166">
    <cfRule type="cellIs" dxfId="781" priority="1174" operator="equal">
      <formula>0</formula>
    </cfRule>
  </conditionalFormatting>
  <conditionalFormatting sqref="O118:O161">
    <cfRule type="cellIs" dxfId="780" priority="1173" operator="equal">
      <formula>0</formula>
    </cfRule>
  </conditionalFormatting>
  <conditionalFormatting sqref="Q117:W166">
    <cfRule type="cellIs" dxfId="779" priority="62" operator="lessThan">
      <formula>3</formula>
    </cfRule>
    <cfRule type="cellIs" dxfId="778" priority="1172" operator="equal">
      <formula>0</formula>
    </cfRule>
  </conditionalFormatting>
  <conditionalFormatting sqref="Y117:Z166">
    <cfRule type="cellIs" dxfId="777" priority="1171" operator="equal">
      <formula>0</formula>
    </cfRule>
  </conditionalFormatting>
  <conditionalFormatting sqref="CB167 CA117:CB166">
    <cfRule type="cellIs" dxfId="776" priority="1170" operator="equal">
      <formula>0</formula>
    </cfRule>
  </conditionalFormatting>
  <conditionalFormatting sqref="CW117:CZ166">
    <cfRule type="cellIs" dxfId="775" priority="1169" operator="equal">
      <formula>0</formula>
    </cfRule>
  </conditionalFormatting>
  <conditionalFormatting sqref="CX117:CX166">
    <cfRule type="cellIs" dxfId="774" priority="1168" operator="equal">
      <formula>0</formula>
    </cfRule>
  </conditionalFormatting>
  <conditionalFormatting sqref="CZ117:CZ166">
    <cfRule type="cellIs" dxfId="773" priority="1167" operator="equal">
      <formula>0</formula>
    </cfRule>
  </conditionalFormatting>
  <conditionalFormatting sqref="CP117:CU117 CP158:CU166 CU118:CU157">
    <cfRule type="cellIs" dxfId="772" priority="1166" operator="equal">
      <formula>0</formula>
    </cfRule>
  </conditionalFormatting>
  <conditionalFormatting sqref="AL154:AL156">
    <cfRule type="cellIs" dxfId="771" priority="1165" operator="equal">
      <formula>1</formula>
    </cfRule>
  </conditionalFormatting>
  <conditionalFormatting sqref="AL117:AL161">
    <cfRule type="cellIs" dxfId="770" priority="1164" operator="lessThan">
      <formula>2.8</formula>
    </cfRule>
  </conditionalFormatting>
  <conditionalFormatting sqref="AL153">
    <cfRule type="cellIs" dxfId="769" priority="1163" operator="equal">
      <formula>1</formula>
    </cfRule>
  </conditionalFormatting>
  <conditionalFormatting sqref="AL152">
    <cfRule type="cellIs" dxfId="768" priority="1162" operator="equal">
      <formula>1</formula>
    </cfRule>
  </conditionalFormatting>
  <conditionalFormatting sqref="AL157:AL166">
    <cfRule type="cellIs" dxfId="767" priority="1161" operator="equal">
      <formula>1</formula>
    </cfRule>
  </conditionalFormatting>
  <conditionalFormatting sqref="AL157:AL166">
    <cfRule type="cellIs" dxfId="766" priority="1160" operator="lessThan">
      <formula>2.8</formula>
    </cfRule>
  </conditionalFormatting>
  <conditionalFormatting sqref="AL117:AL163">
    <cfRule type="cellIs" dxfId="765" priority="1159" operator="lessThan">
      <formula>3</formula>
    </cfRule>
  </conditionalFormatting>
  <conditionalFormatting sqref="AL117:AL166">
    <cfRule type="cellIs" dxfId="764" priority="1158" operator="equal">
      <formula>0</formula>
    </cfRule>
  </conditionalFormatting>
  <conditionalFormatting sqref="AL118:AL161">
    <cfRule type="cellIs" dxfId="763" priority="1157" operator="equal">
      <formula>0</formula>
    </cfRule>
  </conditionalFormatting>
  <conditionalFormatting sqref="AM117:AS166">
    <cfRule type="cellIs" dxfId="762" priority="1156" operator="equal">
      <formula>0</formula>
    </cfRule>
  </conditionalFormatting>
  <conditionalFormatting sqref="AX117:BC166">
    <cfRule type="cellIs" dxfId="761" priority="1155" operator="equal">
      <formula>0</formula>
    </cfRule>
  </conditionalFormatting>
  <conditionalFormatting sqref="CE167">
    <cfRule type="cellIs" dxfId="760" priority="1154" operator="equal">
      <formula>0</formula>
    </cfRule>
  </conditionalFormatting>
  <conditionalFormatting sqref="AM117:AM166">
    <cfRule type="cellIs" dxfId="759" priority="1153" operator="equal">
      <formula>0</formula>
    </cfRule>
  </conditionalFormatting>
  <conditionalFormatting sqref="AB152:AJ152">
    <cfRule type="cellIs" dxfId="758" priority="1130" operator="equal">
      <formula>1</formula>
    </cfRule>
  </conditionalFormatting>
  <conditionalFormatting sqref="AB157:AJ166">
    <cfRule type="cellIs" dxfId="757" priority="1129" operator="equal">
      <formula>1</formula>
    </cfRule>
  </conditionalFormatting>
  <conditionalFormatting sqref="Y117:Y166">
    <cfRule type="cellIs" dxfId="756" priority="1152" operator="equal">
      <formula>0</formula>
    </cfRule>
  </conditionalFormatting>
  <conditionalFormatting sqref="CU117:CU166">
    <cfRule type="cellIs" dxfId="755" priority="1151" operator="equal">
      <formula>0</formula>
    </cfRule>
  </conditionalFormatting>
  <conditionalFormatting sqref="CE117:CE166">
    <cfRule type="cellIs" dxfId="754" priority="1150" operator="equal">
      <formula>0</formula>
    </cfRule>
  </conditionalFormatting>
  <conditionalFormatting sqref="AX116:BC116">
    <cfRule type="cellIs" dxfId="753" priority="1149" operator="equal">
      <formula>0</formula>
    </cfRule>
  </conditionalFormatting>
  <conditionalFormatting sqref="F116:O116">
    <cfRule type="cellIs" dxfId="752" priority="1148" operator="equal">
      <formula>0</formula>
    </cfRule>
  </conditionalFormatting>
  <conditionalFormatting sqref="Q116:W116">
    <cfRule type="cellIs" dxfId="751" priority="1146" operator="equal">
      <formula>0</formula>
    </cfRule>
    <cfRule type="cellIs" dxfId="750" priority="1147" operator="equal">
      <formula>0</formula>
    </cfRule>
  </conditionalFormatting>
  <conditionalFormatting sqref="AB116:AK116">
    <cfRule type="cellIs" dxfId="749" priority="1145" operator="equal">
      <formula>0</formula>
    </cfRule>
  </conditionalFormatting>
  <conditionalFormatting sqref="AM116:AS116">
    <cfRule type="cellIs" dxfId="748" priority="1142" operator="equal">
      <formula>0</formula>
    </cfRule>
    <cfRule type="cellIs" dxfId="747" priority="1144" operator="equal">
      <formula>0</formula>
    </cfRule>
  </conditionalFormatting>
  <conditionalFormatting sqref="AT116:AV116">
    <cfRule type="cellIs" dxfId="746" priority="1143" operator="equal">
      <formula>0</formula>
    </cfRule>
  </conditionalFormatting>
  <conditionalFormatting sqref="AL116">
    <cfRule type="cellIs" dxfId="745" priority="1141" operator="equal">
      <formula>0</formula>
    </cfRule>
  </conditionalFormatting>
  <conditionalFormatting sqref="X116:Z116">
    <cfRule type="cellIs" dxfId="744" priority="1140" operator="equal">
      <formula>0</formula>
    </cfRule>
  </conditionalFormatting>
  <conditionalFormatting sqref="P116">
    <cfRule type="cellIs" dxfId="743" priority="1139" operator="equal">
      <formula>0</formula>
    </cfRule>
  </conditionalFormatting>
  <conditionalFormatting sqref="CD117:CD166">
    <cfRule type="cellIs" dxfId="742" priority="1138" operator="equal">
      <formula>0</formula>
    </cfRule>
  </conditionalFormatting>
  <conditionalFormatting sqref="CY117:CY166">
    <cfRule type="cellIs" dxfId="741" priority="1137" operator="equal">
      <formula>0</formula>
    </cfRule>
  </conditionalFormatting>
  <conditionalFormatting sqref="CL118:CN166">
    <cfRule type="cellIs" dxfId="740" priority="1136" operator="equal">
      <formula>0</formula>
    </cfRule>
  </conditionalFormatting>
  <conditionalFormatting sqref="AU117:AU166">
    <cfRule type="cellIs" dxfId="739" priority="1115" operator="equal">
      <formula>0</formula>
    </cfRule>
  </conditionalFormatting>
  <conditionalFormatting sqref="X117:X166">
    <cfRule type="cellIs" dxfId="738" priority="1135" operator="equal">
      <formula>0</formula>
    </cfRule>
  </conditionalFormatting>
  <conditionalFormatting sqref="X117:X166">
    <cfRule type="cellIs" dxfId="737" priority="1134" operator="equal">
      <formula>0</formula>
    </cfRule>
  </conditionalFormatting>
  <conditionalFormatting sqref="AB154:AJ156">
    <cfRule type="cellIs" dxfId="736" priority="1133" operator="equal">
      <formula>1</formula>
    </cfRule>
  </conditionalFormatting>
  <conditionalFormatting sqref="AB117:AJ140 AB142:AJ156">
    <cfRule type="cellIs" dxfId="735" priority="1132" operator="lessThan">
      <formula>2.8</formula>
    </cfRule>
  </conditionalFormatting>
  <conditionalFormatting sqref="AB153:AJ153">
    <cfRule type="cellIs" dxfId="734" priority="1131" operator="equal">
      <formula>1</formula>
    </cfRule>
  </conditionalFormatting>
  <conditionalFormatting sqref="AB157:AJ166">
    <cfRule type="cellIs" dxfId="733" priority="1128" operator="lessThan">
      <formula>2.8</formula>
    </cfRule>
  </conditionalFormatting>
  <conditionalFormatting sqref="AB117:AJ161">
    <cfRule type="cellIs" dxfId="732" priority="1127" operator="lessThan">
      <formula>3</formula>
    </cfRule>
  </conditionalFormatting>
  <conditionalFormatting sqref="AB117:AJ166">
    <cfRule type="cellIs" dxfId="731" priority="1126" operator="equal">
      <formula>0</formula>
    </cfRule>
  </conditionalFormatting>
  <conditionalFormatting sqref="AK154:AK156">
    <cfRule type="cellIs" dxfId="730" priority="1125" operator="equal">
      <formula>1</formula>
    </cfRule>
  </conditionalFormatting>
  <conditionalFormatting sqref="AK117:AK161">
    <cfRule type="cellIs" dxfId="729" priority="1124" operator="lessThan">
      <formula>2.8</formula>
    </cfRule>
  </conditionalFormatting>
  <conditionalFormatting sqref="AK153">
    <cfRule type="cellIs" dxfId="728" priority="1123" operator="equal">
      <formula>1</formula>
    </cfRule>
  </conditionalFormatting>
  <conditionalFormatting sqref="AK152">
    <cfRule type="cellIs" dxfId="727" priority="1122" operator="equal">
      <formula>1</formula>
    </cfRule>
  </conditionalFormatting>
  <conditionalFormatting sqref="AK157:AK166">
    <cfRule type="cellIs" dxfId="726" priority="1121" operator="equal">
      <formula>1</formula>
    </cfRule>
  </conditionalFormatting>
  <conditionalFormatting sqref="AK157:AK166">
    <cfRule type="cellIs" dxfId="725" priority="1120" operator="lessThan">
      <formula>2.8</formula>
    </cfRule>
  </conditionalFormatting>
  <conditionalFormatting sqref="AK117:AK163">
    <cfRule type="cellIs" dxfId="724" priority="1119" operator="lessThan">
      <formula>3</formula>
    </cfRule>
  </conditionalFormatting>
  <conditionalFormatting sqref="AK117:AK166">
    <cfRule type="cellIs" dxfId="723" priority="1118" operator="equal">
      <formula>0</formula>
    </cfRule>
  </conditionalFormatting>
  <conditionalFormatting sqref="AK118:AK161">
    <cfRule type="cellIs" dxfId="722" priority="1117" operator="equal">
      <formula>0</formula>
    </cfRule>
  </conditionalFormatting>
  <conditionalFormatting sqref="AU117:AV166">
    <cfRule type="cellIs" dxfId="721" priority="1116" operator="equal">
      <formula>0</formula>
    </cfRule>
  </conditionalFormatting>
  <conditionalFormatting sqref="BX117:BX166">
    <cfRule type="cellIs" dxfId="720" priority="1075" operator="equal">
      <formula>0</formula>
    </cfRule>
  </conditionalFormatting>
  <conditionalFormatting sqref="AT117:AT166">
    <cfRule type="cellIs" dxfId="719" priority="1114" operator="equal">
      <formula>0</formula>
    </cfRule>
  </conditionalFormatting>
  <conditionalFormatting sqref="AT117:AT166">
    <cfRule type="cellIs" dxfId="718" priority="1113" operator="equal">
      <formula>0</formula>
    </cfRule>
  </conditionalFormatting>
  <conditionalFormatting sqref="BO154:BO156">
    <cfRule type="cellIs" dxfId="717" priority="1112" operator="equal">
      <formula>1</formula>
    </cfRule>
  </conditionalFormatting>
  <conditionalFormatting sqref="BO117:BO161">
    <cfRule type="cellIs" dxfId="716" priority="1111" operator="lessThan">
      <formula>2.8</formula>
    </cfRule>
  </conditionalFormatting>
  <conditionalFormatting sqref="BO153">
    <cfRule type="cellIs" dxfId="715" priority="1110" operator="equal">
      <formula>1</formula>
    </cfRule>
  </conditionalFormatting>
  <conditionalFormatting sqref="BO152">
    <cfRule type="cellIs" dxfId="714" priority="1109" operator="equal">
      <formula>1</formula>
    </cfRule>
  </conditionalFormatting>
  <conditionalFormatting sqref="BO157:BO166">
    <cfRule type="cellIs" dxfId="713" priority="1108" operator="equal">
      <formula>1</formula>
    </cfRule>
  </conditionalFormatting>
  <conditionalFormatting sqref="BO157:BO166">
    <cfRule type="cellIs" dxfId="712" priority="1107" operator="lessThan">
      <formula>2.8</formula>
    </cfRule>
  </conditionalFormatting>
  <conditionalFormatting sqref="BO117:BO163">
    <cfRule type="cellIs" dxfId="711" priority="1106" operator="lessThan">
      <formula>3</formula>
    </cfRule>
  </conditionalFormatting>
  <conditionalFormatting sqref="BO117:BO166">
    <cfRule type="cellIs" dxfId="710" priority="1105" operator="equal">
      <formula>0</formula>
    </cfRule>
  </conditionalFormatting>
  <conditionalFormatting sqref="BO118:BO161">
    <cfRule type="cellIs" dxfId="709" priority="1104" operator="equal">
      <formula>0</formula>
    </cfRule>
  </conditionalFormatting>
  <conditionalFormatting sqref="BP117:BV166">
    <cfRule type="cellIs" dxfId="708" priority="1103" operator="equal">
      <formula>0</formula>
    </cfRule>
  </conditionalFormatting>
  <conditionalFormatting sqref="CH167">
    <cfRule type="cellIs" dxfId="707" priority="1102" operator="equal">
      <formula>0</formula>
    </cfRule>
  </conditionalFormatting>
  <conditionalFormatting sqref="BP117:BP166">
    <cfRule type="cellIs" dxfId="706" priority="1101" operator="equal">
      <formula>0</formula>
    </cfRule>
  </conditionalFormatting>
  <conditionalFormatting sqref="CH117:CH166">
    <cfRule type="cellIs" dxfId="705" priority="1100" operator="equal">
      <formula>0</formula>
    </cfRule>
  </conditionalFormatting>
  <conditionalFormatting sqref="BE116:BN116">
    <cfRule type="cellIs" dxfId="704" priority="1099" operator="equal">
      <formula>0</formula>
    </cfRule>
  </conditionalFormatting>
  <conditionalFormatting sqref="BP116:BV116">
    <cfRule type="cellIs" dxfId="703" priority="1096" operator="equal">
      <formula>0</formula>
    </cfRule>
    <cfRule type="cellIs" dxfId="702" priority="1098" operator="equal">
      <formula>0</formula>
    </cfRule>
  </conditionalFormatting>
  <conditionalFormatting sqref="BW116:BY116">
    <cfRule type="cellIs" dxfId="701" priority="1097" operator="equal">
      <formula>0</formula>
    </cfRule>
  </conditionalFormatting>
  <conditionalFormatting sqref="BO116">
    <cfRule type="cellIs" dxfId="700" priority="1095" operator="equal">
      <formula>0</formula>
    </cfRule>
  </conditionalFormatting>
  <conditionalFormatting sqref="CG117:CG166">
    <cfRule type="cellIs" dxfId="699" priority="1094" operator="equal">
      <formula>0</formula>
    </cfRule>
  </conditionalFormatting>
  <conditionalFormatting sqref="BE154:BM156">
    <cfRule type="cellIs" dxfId="698" priority="1093" operator="equal">
      <formula>1</formula>
    </cfRule>
  </conditionalFormatting>
  <conditionalFormatting sqref="BE117:BM140 BE142:BM156">
    <cfRule type="cellIs" dxfId="697" priority="1092" operator="lessThan">
      <formula>2.8</formula>
    </cfRule>
  </conditionalFormatting>
  <conditionalFormatting sqref="BE153:BM153">
    <cfRule type="cellIs" dxfId="696" priority="1091" operator="equal">
      <formula>1</formula>
    </cfRule>
  </conditionalFormatting>
  <conditionalFormatting sqref="BE152:BM152">
    <cfRule type="cellIs" dxfId="695" priority="1090" operator="equal">
      <formula>1</formula>
    </cfRule>
  </conditionalFormatting>
  <conditionalFormatting sqref="BE157:BM166">
    <cfRule type="cellIs" dxfId="694" priority="1089" operator="equal">
      <formula>1</formula>
    </cfRule>
  </conditionalFormatting>
  <conditionalFormatting sqref="BE157:BM166">
    <cfRule type="cellIs" dxfId="693" priority="1088" operator="lessThan">
      <formula>2.8</formula>
    </cfRule>
  </conditionalFormatting>
  <conditionalFormatting sqref="BE117:BM161">
    <cfRule type="cellIs" dxfId="692" priority="1087" operator="lessThan">
      <formula>3</formula>
    </cfRule>
  </conditionalFormatting>
  <conditionalFormatting sqref="BE117:BM166">
    <cfRule type="cellIs" dxfId="691" priority="1086" operator="equal">
      <formula>0</formula>
    </cfRule>
  </conditionalFormatting>
  <conditionalFormatting sqref="BN154:BN156">
    <cfRule type="cellIs" dxfId="690" priority="1085" operator="equal">
      <formula>1</formula>
    </cfRule>
  </conditionalFormatting>
  <conditionalFormatting sqref="BN117:BN161">
    <cfRule type="cellIs" dxfId="689" priority="1084" operator="lessThan">
      <formula>2.8</formula>
    </cfRule>
  </conditionalFormatting>
  <conditionalFormatting sqref="BN153">
    <cfRule type="cellIs" dxfId="688" priority="1083" operator="equal">
      <formula>1</formula>
    </cfRule>
  </conditionalFormatting>
  <conditionalFormatting sqref="BN152">
    <cfRule type="cellIs" dxfId="687" priority="1082" operator="equal">
      <formula>1</formula>
    </cfRule>
  </conditionalFormatting>
  <conditionalFormatting sqref="BN157:BN166">
    <cfRule type="cellIs" dxfId="686" priority="1081" operator="equal">
      <formula>1</formula>
    </cfRule>
  </conditionalFormatting>
  <conditionalFormatting sqref="BN157:BN166">
    <cfRule type="cellIs" dxfId="685" priority="1080" operator="lessThan">
      <formula>2.8</formula>
    </cfRule>
  </conditionalFormatting>
  <conditionalFormatting sqref="BN117:BN163">
    <cfRule type="cellIs" dxfId="684" priority="1079" operator="lessThan">
      <formula>3</formula>
    </cfRule>
  </conditionalFormatting>
  <conditionalFormatting sqref="BN117:BN166">
    <cfRule type="cellIs" dxfId="683" priority="1078" operator="equal">
      <formula>0</formula>
    </cfRule>
  </conditionalFormatting>
  <conditionalFormatting sqref="BN118:BN161">
    <cfRule type="cellIs" dxfId="682" priority="1077" operator="equal">
      <formula>0</formula>
    </cfRule>
  </conditionalFormatting>
  <conditionalFormatting sqref="BX117:BY166">
    <cfRule type="cellIs" dxfId="681" priority="1076" operator="equal">
      <formula>0</formula>
    </cfRule>
  </conditionalFormatting>
  <conditionalFormatting sqref="BW117:BW166">
    <cfRule type="cellIs" dxfId="680" priority="1074" operator="equal">
      <formula>0</formula>
    </cfRule>
  </conditionalFormatting>
  <conditionalFormatting sqref="BW117:BW166">
    <cfRule type="cellIs" dxfId="679" priority="1073" operator="equal">
      <formula>0</formula>
    </cfRule>
  </conditionalFormatting>
  <conditionalFormatting sqref="CJ117:CJ167">
    <cfRule type="cellIs" dxfId="678" priority="1072" operator="equal">
      <formula>0</formula>
    </cfRule>
  </conditionalFormatting>
  <conditionalFormatting sqref="CZ167">
    <cfRule type="cellIs" dxfId="677" priority="1071" operator="equal">
      <formula>0</formula>
    </cfRule>
  </conditionalFormatting>
  <conditionalFormatting sqref="DE167">
    <cfRule type="cellIs" dxfId="676" priority="1070" operator="equal">
      <formula>0</formula>
    </cfRule>
  </conditionalFormatting>
  <conditionalFormatting sqref="DL117:DO166">
    <cfRule type="cellIs" dxfId="675" priority="1069" operator="equal">
      <formula>0</formula>
    </cfRule>
  </conditionalFormatting>
  <conditionalFormatting sqref="DB117:DE166">
    <cfRule type="cellIs" dxfId="674" priority="1068" operator="equal">
      <formula>0</formula>
    </cfRule>
  </conditionalFormatting>
  <conditionalFormatting sqref="DC117:DC166">
    <cfRule type="cellIs" dxfId="673" priority="1067" operator="equal">
      <formula>0</formula>
    </cfRule>
  </conditionalFormatting>
  <conditionalFormatting sqref="DE117:DE166">
    <cfRule type="cellIs" dxfId="672" priority="1066" operator="equal">
      <formula>0</formula>
    </cfRule>
  </conditionalFormatting>
  <conditionalFormatting sqref="DD117:DD166">
    <cfRule type="cellIs" dxfId="671" priority="1065" operator="equal">
      <formula>0</formula>
    </cfRule>
  </conditionalFormatting>
  <conditionalFormatting sqref="DG117:DJ166">
    <cfRule type="cellIs" dxfId="670" priority="1064" operator="equal">
      <formula>0</formula>
    </cfRule>
  </conditionalFormatting>
  <conditionalFormatting sqref="DH117:DH166">
    <cfRule type="cellIs" dxfId="669" priority="1063" operator="equal">
      <formula>0</formula>
    </cfRule>
  </conditionalFormatting>
  <conditionalFormatting sqref="DJ117:DJ166">
    <cfRule type="cellIs" dxfId="668" priority="1062" operator="equal">
      <formula>0</formula>
    </cfRule>
  </conditionalFormatting>
  <conditionalFormatting sqref="DI117:DI166">
    <cfRule type="cellIs" dxfId="667" priority="1061" operator="equal">
      <formula>0</formula>
    </cfRule>
  </conditionalFormatting>
  <conditionalFormatting sqref="DJ167">
    <cfRule type="cellIs" dxfId="666" priority="1060" operator="equal">
      <formula>0</formula>
    </cfRule>
  </conditionalFormatting>
  <conditionalFormatting sqref="DR173:EE223">
    <cfRule type="cellIs" dxfId="665" priority="1059" operator="equal">
      <formula>0</formula>
    </cfRule>
  </conditionalFormatting>
  <conditionalFormatting sqref="EB173:EE222 DW173:DZ222 DR173:DU222">
    <cfRule type="cellIs" dxfId="664" priority="1058" operator="equal">
      <formula>0</formula>
    </cfRule>
  </conditionalFormatting>
  <conditionalFormatting sqref="B214:E222">
    <cfRule type="cellIs" dxfId="663" priority="1057" operator="equal">
      <formula>0</formula>
    </cfRule>
  </conditionalFormatting>
  <conditionalFormatting sqref="P199">
    <cfRule type="cellIs" dxfId="662" priority="1053" operator="equal">
      <formula>1</formula>
    </cfRule>
  </conditionalFormatting>
  <conditionalFormatting sqref="P213:P222">
    <cfRule type="cellIs" dxfId="661" priority="1050" operator="equal">
      <formula>0</formula>
    </cfRule>
  </conditionalFormatting>
  <conditionalFormatting sqref="P173:P222">
    <cfRule type="cellIs" dxfId="660" priority="1056" operator="equal">
      <formula>1</formula>
    </cfRule>
  </conditionalFormatting>
  <conditionalFormatting sqref="P198">
    <cfRule type="cellIs" dxfId="659" priority="1055" operator="equal">
      <formula>1</formula>
    </cfRule>
  </conditionalFormatting>
  <conditionalFormatting sqref="P173:P222">
    <cfRule type="cellIs" dxfId="658" priority="1054" operator="equal">
      <formula>0</formula>
    </cfRule>
  </conditionalFormatting>
  <conditionalFormatting sqref="P173:P222">
    <cfRule type="cellIs" dxfId="657" priority="1052" operator="lessThan">
      <formula>2.8</formula>
    </cfRule>
  </conditionalFormatting>
  <conditionalFormatting sqref="P213:P222">
    <cfRule type="cellIs" dxfId="656" priority="1051" operator="equal">
      <formula>1</formula>
    </cfRule>
  </conditionalFormatting>
  <conditionalFormatting sqref="P213:P222">
    <cfRule type="cellIs" dxfId="655" priority="1049" operator="lessThan">
      <formula>2.8</formula>
    </cfRule>
  </conditionalFormatting>
  <conditionalFormatting sqref="P173:P222">
    <cfRule type="cellIs" dxfId="654" priority="1048" operator="equal">
      <formula>0</formula>
    </cfRule>
  </conditionalFormatting>
  <conditionalFormatting sqref="F210:N212">
    <cfRule type="cellIs" dxfId="653" priority="1047" operator="equal">
      <formula>1</formula>
    </cfRule>
  </conditionalFormatting>
  <conditionalFormatting sqref="F173:N196 F198:N212">
    <cfRule type="cellIs" dxfId="652" priority="1046" operator="lessThan">
      <formula>2.8</formula>
    </cfRule>
  </conditionalFormatting>
  <conditionalFormatting sqref="F209:N209">
    <cfRule type="cellIs" dxfId="651" priority="1045" operator="equal">
      <formula>1</formula>
    </cfRule>
  </conditionalFormatting>
  <conditionalFormatting sqref="F208:N208">
    <cfRule type="cellIs" dxfId="650" priority="1044" operator="equal">
      <formula>1</formula>
    </cfRule>
  </conditionalFormatting>
  <conditionalFormatting sqref="F213:N222">
    <cfRule type="cellIs" dxfId="649" priority="1043" operator="equal">
      <formula>1</formula>
    </cfRule>
  </conditionalFormatting>
  <conditionalFormatting sqref="F213:N222">
    <cfRule type="cellIs" dxfId="648" priority="1042" operator="lessThan">
      <formula>2.8</formula>
    </cfRule>
  </conditionalFormatting>
  <conditionalFormatting sqref="F173:N217">
    <cfRule type="cellIs" dxfId="647" priority="1041" operator="lessThan">
      <formula>3</formula>
    </cfRule>
  </conditionalFormatting>
  <conditionalFormatting sqref="F173:N222">
    <cfRule type="cellIs" dxfId="646" priority="1040" operator="equal">
      <formula>0</formula>
    </cfRule>
  </conditionalFormatting>
  <conditionalFormatting sqref="O210:O212">
    <cfRule type="cellIs" dxfId="645" priority="1039" operator="equal">
      <formula>1</formula>
    </cfRule>
  </conditionalFormatting>
  <conditionalFormatting sqref="O173:O217">
    <cfRule type="cellIs" dxfId="644" priority="1038" operator="lessThan">
      <formula>2.8</formula>
    </cfRule>
  </conditionalFormatting>
  <conditionalFormatting sqref="O209">
    <cfRule type="cellIs" dxfId="643" priority="1037" operator="equal">
      <formula>1</formula>
    </cfRule>
  </conditionalFormatting>
  <conditionalFormatting sqref="O208">
    <cfRule type="cellIs" dxfId="642" priority="1036" operator="equal">
      <formula>1</formula>
    </cfRule>
  </conditionalFormatting>
  <conditionalFormatting sqref="O213:O222">
    <cfRule type="cellIs" dxfId="641" priority="1035" operator="equal">
      <formula>1</formula>
    </cfRule>
  </conditionalFormatting>
  <conditionalFormatting sqref="O213:O222">
    <cfRule type="cellIs" dxfId="640" priority="1034" operator="lessThan">
      <formula>2.8</formula>
    </cfRule>
  </conditionalFormatting>
  <conditionalFormatting sqref="O173:O219">
    <cfRule type="cellIs" dxfId="639" priority="1033" operator="lessThan">
      <formula>3</formula>
    </cfRule>
  </conditionalFormatting>
  <conditionalFormatting sqref="O173:O222">
    <cfRule type="cellIs" dxfId="638" priority="1032" operator="equal">
      <formula>0</formula>
    </cfRule>
  </conditionalFormatting>
  <conditionalFormatting sqref="O174:O217">
    <cfRule type="cellIs" dxfId="637" priority="1031" operator="equal">
      <formula>0</formula>
    </cfRule>
  </conditionalFormatting>
  <conditionalFormatting sqref="Q173:W222">
    <cfRule type="cellIs" dxfId="636" priority="58" operator="lessThan">
      <formula>3</formula>
    </cfRule>
    <cfRule type="cellIs" dxfId="635" priority="1030" operator="equal">
      <formula>0</formula>
    </cfRule>
  </conditionalFormatting>
  <conditionalFormatting sqref="Y173:Z222">
    <cfRule type="cellIs" dxfId="634" priority="1029" operator="equal">
      <formula>0</formula>
    </cfRule>
  </conditionalFormatting>
  <conditionalFormatting sqref="CB223 CA173:CB222">
    <cfRule type="cellIs" dxfId="633" priority="1028" operator="equal">
      <formula>0</formula>
    </cfRule>
  </conditionalFormatting>
  <conditionalFormatting sqref="CW173:CZ222">
    <cfRule type="cellIs" dxfId="632" priority="1027" operator="equal">
      <formula>0</formula>
    </cfRule>
  </conditionalFormatting>
  <conditionalFormatting sqref="CX173:CX222">
    <cfRule type="cellIs" dxfId="631" priority="1026" operator="equal">
      <formula>0</formula>
    </cfRule>
  </conditionalFormatting>
  <conditionalFormatting sqref="CZ173:CZ222">
    <cfRule type="cellIs" dxfId="630" priority="1025" operator="equal">
      <formula>0</formula>
    </cfRule>
  </conditionalFormatting>
  <conditionalFormatting sqref="CP173:CU173 CP214:CU222 CU174:CU213">
    <cfRule type="cellIs" dxfId="629" priority="1024" operator="equal">
      <formula>0</formula>
    </cfRule>
  </conditionalFormatting>
  <conditionalFormatting sqref="AL210:AL212">
    <cfRule type="cellIs" dxfId="628" priority="1023" operator="equal">
      <formula>1</formula>
    </cfRule>
  </conditionalFormatting>
  <conditionalFormatting sqref="AL173:AL217">
    <cfRule type="cellIs" dxfId="627" priority="1022" operator="lessThan">
      <formula>2.8</formula>
    </cfRule>
  </conditionalFormatting>
  <conditionalFormatting sqref="AL209">
    <cfRule type="cellIs" dxfId="626" priority="1021" operator="equal">
      <formula>1</formula>
    </cfRule>
  </conditionalFormatting>
  <conditionalFormatting sqref="AL208">
    <cfRule type="cellIs" dxfId="625" priority="1020" operator="equal">
      <formula>1</formula>
    </cfRule>
  </conditionalFormatting>
  <conditionalFormatting sqref="AL213:AL222">
    <cfRule type="cellIs" dxfId="624" priority="1019" operator="equal">
      <formula>1</formula>
    </cfRule>
  </conditionalFormatting>
  <conditionalFormatting sqref="AL213:AL222">
    <cfRule type="cellIs" dxfId="623" priority="1018" operator="lessThan">
      <formula>2.8</formula>
    </cfRule>
  </conditionalFormatting>
  <conditionalFormatting sqref="AL173:AL219">
    <cfRule type="cellIs" dxfId="622" priority="1017" operator="lessThan">
      <formula>3</formula>
    </cfRule>
  </conditionalFormatting>
  <conditionalFormatting sqref="AL173:AL222">
    <cfRule type="cellIs" dxfId="621" priority="1016" operator="equal">
      <formula>0</formula>
    </cfRule>
  </conditionalFormatting>
  <conditionalFormatting sqref="AL174:AL217">
    <cfRule type="cellIs" dxfId="620" priority="1015" operator="equal">
      <formula>0</formula>
    </cfRule>
  </conditionalFormatting>
  <conditionalFormatting sqref="AM173:AS222">
    <cfRule type="cellIs" dxfId="619" priority="1014" operator="equal">
      <formula>0</formula>
    </cfRule>
  </conditionalFormatting>
  <conditionalFormatting sqref="AX173:BC222">
    <cfRule type="cellIs" dxfId="618" priority="1013" operator="equal">
      <formula>0</formula>
    </cfRule>
  </conditionalFormatting>
  <conditionalFormatting sqref="CE223">
    <cfRule type="cellIs" dxfId="617" priority="1012" operator="equal">
      <formula>0</formula>
    </cfRule>
  </conditionalFormatting>
  <conditionalFormatting sqref="AM173:AM222">
    <cfRule type="cellIs" dxfId="616" priority="1011" operator="equal">
      <formula>0</formula>
    </cfRule>
  </conditionalFormatting>
  <conditionalFormatting sqref="AB208:AJ208">
    <cfRule type="cellIs" dxfId="615" priority="988" operator="equal">
      <formula>1</formula>
    </cfRule>
  </conditionalFormatting>
  <conditionalFormatting sqref="AB213:AJ222">
    <cfRule type="cellIs" dxfId="614" priority="987" operator="equal">
      <formula>1</formula>
    </cfRule>
  </conditionalFormatting>
  <conditionalFormatting sqref="Y173:Y222">
    <cfRule type="cellIs" dxfId="613" priority="1010" operator="equal">
      <formula>0</formula>
    </cfRule>
  </conditionalFormatting>
  <conditionalFormatting sqref="CU173:CU222">
    <cfRule type="cellIs" dxfId="612" priority="1009" operator="equal">
      <formula>0</formula>
    </cfRule>
  </conditionalFormatting>
  <conditionalFormatting sqref="CE173:CE222">
    <cfRule type="cellIs" dxfId="611" priority="1008" operator="equal">
      <formula>0</formula>
    </cfRule>
  </conditionalFormatting>
  <conditionalFormatting sqref="AX172:BC172">
    <cfRule type="cellIs" dxfId="610" priority="1007" operator="equal">
      <formula>0</formula>
    </cfRule>
  </conditionalFormatting>
  <conditionalFormatting sqref="F172:O172">
    <cfRule type="cellIs" dxfId="609" priority="1006" operator="equal">
      <formula>0</formula>
    </cfRule>
  </conditionalFormatting>
  <conditionalFormatting sqref="Q172:W172">
    <cfRule type="cellIs" dxfId="608" priority="1004" operator="equal">
      <formula>0</formula>
    </cfRule>
    <cfRule type="cellIs" dxfId="607" priority="1005" operator="equal">
      <formula>0</formula>
    </cfRule>
  </conditionalFormatting>
  <conditionalFormatting sqref="AB172:AK172">
    <cfRule type="cellIs" dxfId="606" priority="1003" operator="equal">
      <formula>0</formula>
    </cfRule>
  </conditionalFormatting>
  <conditionalFormatting sqref="AM172:AS172">
    <cfRule type="cellIs" dxfId="605" priority="1000" operator="equal">
      <formula>0</formula>
    </cfRule>
    <cfRule type="cellIs" dxfId="604" priority="1002" operator="equal">
      <formula>0</formula>
    </cfRule>
  </conditionalFormatting>
  <conditionalFormatting sqref="AT172:AV172">
    <cfRule type="cellIs" dxfId="603" priority="1001" operator="equal">
      <formula>0</formula>
    </cfRule>
  </conditionalFormatting>
  <conditionalFormatting sqref="AL172">
    <cfRule type="cellIs" dxfId="602" priority="999" operator="equal">
      <formula>0</formula>
    </cfRule>
  </conditionalFormatting>
  <conditionalFormatting sqref="X172:Z172">
    <cfRule type="cellIs" dxfId="601" priority="998" operator="equal">
      <formula>0</formula>
    </cfRule>
  </conditionalFormatting>
  <conditionalFormatting sqref="P172">
    <cfRule type="cellIs" dxfId="600" priority="997" operator="equal">
      <formula>0</formula>
    </cfRule>
  </conditionalFormatting>
  <conditionalFormatting sqref="CD173:CD222">
    <cfRule type="cellIs" dxfId="599" priority="996" operator="equal">
      <formula>0</formula>
    </cfRule>
  </conditionalFormatting>
  <conditionalFormatting sqref="CY173:CY222">
    <cfRule type="cellIs" dxfId="598" priority="995" operator="equal">
      <formula>0</formula>
    </cfRule>
  </conditionalFormatting>
  <conditionalFormatting sqref="CL174:CN222">
    <cfRule type="cellIs" dxfId="597" priority="994" operator="equal">
      <formula>0</formula>
    </cfRule>
  </conditionalFormatting>
  <conditionalFormatting sqref="AU173:AU222">
    <cfRule type="cellIs" dxfId="596" priority="973" operator="equal">
      <formula>0</formula>
    </cfRule>
  </conditionalFormatting>
  <conditionalFormatting sqref="X173:X222">
    <cfRule type="cellIs" dxfId="595" priority="993" operator="equal">
      <formula>0</formula>
    </cfRule>
  </conditionalFormatting>
  <conditionalFormatting sqref="X173:X222">
    <cfRule type="cellIs" dxfId="594" priority="992" operator="equal">
      <formula>0</formula>
    </cfRule>
  </conditionalFormatting>
  <conditionalFormatting sqref="AB210:AJ212">
    <cfRule type="cellIs" dxfId="593" priority="991" operator="equal">
      <formula>1</formula>
    </cfRule>
  </conditionalFormatting>
  <conditionalFormatting sqref="AB173:AJ196 AB198:AJ212">
    <cfRule type="cellIs" dxfId="592" priority="990" operator="lessThan">
      <formula>2.8</formula>
    </cfRule>
  </conditionalFormatting>
  <conditionalFormatting sqref="AB209:AJ209">
    <cfRule type="cellIs" dxfId="591" priority="989" operator="equal">
      <formula>1</formula>
    </cfRule>
  </conditionalFormatting>
  <conditionalFormatting sqref="AB213:AJ222">
    <cfRule type="cellIs" dxfId="590" priority="986" operator="lessThan">
      <formula>2.8</formula>
    </cfRule>
  </conditionalFormatting>
  <conditionalFormatting sqref="AB173:AJ217">
    <cfRule type="cellIs" dxfId="589" priority="985" operator="lessThan">
      <formula>3</formula>
    </cfRule>
  </conditionalFormatting>
  <conditionalFormatting sqref="AB173:AJ222">
    <cfRule type="cellIs" dxfId="588" priority="984" operator="equal">
      <formula>0</formula>
    </cfRule>
  </conditionalFormatting>
  <conditionalFormatting sqref="AK210:AK212">
    <cfRule type="cellIs" dxfId="587" priority="983" operator="equal">
      <formula>1</formula>
    </cfRule>
  </conditionalFormatting>
  <conditionalFormatting sqref="AK173:AK217">
    <cfRule type="cellIs" dxfId="586" priority="982" operator="lessThan">
      <formula>2.8</formula>
    </cfRule>
  </conditionalFormatting>
  <conditionalFormatting sqref="AK209">
    <cfRule type="cellIs" dxfId="585" priority="981" operator="equal">
      <formula>1</formula>
    </cfRule>
  </conditionalFormatting>
  <conditionalFormatting sqref="AK208">
    <cfRule type="cellIs" dxfId="584" priority="980" operator="equal">
      <formula>1</formula>
    </cfRule>
  </conditionalFormatting>
  <conditionalFormatting sqref="AK213:AK222">
    <cfRule type="cellIs" dxfId="583" priority="979" operator="equal">
      <formula>1</formula>
    </cfRule>
  </conditionalFormatting>
  <conditionalFormatting sqref="AK213:AK222">
    <cfRule type="cellIs" dxfId="582" priority="978" operator="lessThan">
      <formula>2.8</formula>
    </cfRule>
  </conditionalFormatting>
  <conditionalFormatting sqref="AK173:AK219">
    <cfRule type="cellIs" dxfId="581" priority="977" operator="lessThan">
      <formula>3</formula>
    </cfRule>
  </conditionalFormatting>
  <conditionalFormatting sqref="AK173:AK222">
    <cfRule type="cellIs" dxfId="580" priority="976" operator="equal">
      <formula>0</formula>
    </cfRule>
  </conditionalFormatting>
  <conditionalFormatting sqref="AK174:AK217">
    <cfRule type="cellIs" dxfId="579" priority="975" operator="equal">
      <formula>0</formula>
    </cfRule>
  </conditionalFormatting>
  <conditionalFormatting sqref="AU173:AV222">
    <cfRule type="cellIs" dxfId="578" priority="974" operator="equal">
      <formula>0</formula>
    </cfRule>
  </conditionalFormatting>
  <conditionalFormatting sqref="BX173:BX222">
    <cfRule type="cellIs" dxfId="577" priority="933" operator="equal">
      <formula>0</formula>
    </cfRule>
  </conditionalFormatting>
  <conditionalFormatting sqref="AT173:AT222">
    <cfRule type="cellIs" dxfId="576" priority="972" operator="equal">
      <formula>0</formula>
    </cfRule>
  </conditionalFormatting>
  <conditionalFormatting sqref="AT173:AT222">
    <cfRule type="cellIs" dxfId="575" priority="971" operator="equal">
      <formula>0</formula>
    </cfRule>
  </conditionalFormatting>
  <conditionalFormatting sqref="BO210:BO212">
    <cfRule type="cellIs" dxfId="574" priority="970" operator="equal">
      <formula>1</formula>
    </cfRule>
  </conditionalFormatting>
  <conditionalFormatting sqref="BO173:BO217">
    <cfRule type="cellIs" dxfId="573" priority="969" operator="lessThan">
      <formula>2.8</formula>
    </cfRule>
  </conditionalFormatting>
  <conditionalFormatting sqref="BO209">
    <cfRule type="cellIs" dxfId="572" priority="968" operator="equal">
      <formula>1</formula>
    </cfRule>
  </conditionalFormatting>
  <conditionalFormatting sqref="BO208">
    <cfRule type="cellIs" dxfId="571" priority="967" operator="equal">
      <formula>1</formula>
    </cfRule>
  </conditionalFormatting>
  <conditionalFormatting sqref="BO213:BO222">
    <cfRule type="cellIs" dxfId="570" priority="966" operator="equal">
      <formula>1</formula>
    </cfRule>
  </conditionalFormatting>
  <conditionalFormatting sqref="BO213:BO222">
    <cfRule type="cellIs" dxfId="569" priority="965" operator="lessThan">
      <formula>2.8</formula>
    </cfRule>
  </conditionalFormatting>
  <conditionalFormatting sqref="BO173:BO219">
    <cfRule type="cellIs" dxfId="568" priority="964" operator="lessThan">
      <formula>3</formula>
    </cfRule>
  </conditionalFormatting>
  <conditionalFormatting sqref="BO173:BO222">
    <cfRule type="cellIs" dxfId="567" priority="963" operator="equal">
      <formula>0</formula>
    </cfRule>
  </conditionalFormatting>
  <conditionalFormatting sqref="BO174:BO217">
    <cfRule type="cellIs" dxfId="566" priority="962" operator="equal">
      <formula>0</formula>
    </cfRule>
  </conditionalFormatting>
  <conditionalFormatting sqref="BP173:BV222">
    <cfRule type="cellIs" dxfId="565" priority="961" operator="equal">
      <formula>0</formula>
    </cfRule>
  </conditionalFormatting>
  <conditionalFormatting sqref="CH223">
    <cfRule type="cellIs" dxfId="564" priority="960" operator="equal">
      <formula>0</formula>
    </cfRule>
  </conditionalFormatting>
  <conditionalFormatting sqref="BP173:BP222">
    <cfRule type="cellIs" dxfId="563" priority="959" operator="equal">
      <formula>0</formula>
    </cfRule>
  </conditionalFormatting>
  <conditionalFormatting sqref="CH173:CH222">
    <cfRule type="cellIs" dxfId="562" priority="958" operator="equal">
      <formula>0</formula>
    </cfRule>
  </conditionalFormatting>
  <conditionalFormatting sqref="BE172:BN172">
    <cfRule type="cellIs" dxfId="561" priority="957" operator="equal">
      <formula>0</formula>
    </cfRule>
  </conditionalFormatting>
  <conditionalFormatting sqref="BP172:BV172">
    <cfRule type="cellIs" dxfId="560" priority="954" operator="equal">
      <formula>0</formula>
    </cfRule>
    <cfRule type="cellIs" dxfId="559" priority="956" operator="equal">
      <formula>0</formula>
    </cfRule>
  </conditionalFormatting>
  <conditionalFormatting sqref="BW172:BY172">
    <cfRule type="cellIs" dxfId="558" priority="955" operator="equal">
      <formula>0</formula>
    </cfRule>
  </conditionalFormatting>
  <conditionalFormatting sqref="BO172">
    <cfRule type="cellIs" dxfId="557" priority="953" operator="equal">
      <formula>0</formula>
    </cfRule>
  </conditionalFormatting>
  <conditionalFormatting sqref="CG173:CG222">
    <cfRule type="cellIs" dxfId="556" priority="952" operator="equal">
      <formula>0</formula>
    </cfRule>
  </conditionalFormatting>
  <conditionalFormatting sqref="BE210:BM212">
    <cfRule type="cellIs" dxfId="555" priority="951" operator="equal">
      <formula>1</formula>
    </cfRule>
  </conditionalFormatting>
  <conditionalFormatting sqref="BE173:BM196 BE198:BM212">
    <cfRule type="cellIs" dxfId="554" priority="950" operator="lessThan">
      <formula>2.8</formula>
    </cfRule>
  </conditionalFormatting>
  <conditionalFormatting sqref="BE209:BM209">
    <cfRule type="cellIs" dxfId="553" priority="949" operator="equal">
      <formula>1</formula>
    </cfRule>
  </conditionalFormatting>
  <conditionalFormatting sqref="BE208:BM208">
    <cfRule type="cellIs" dxfId="552" priority="948" operator="equal">
      <formula>1</formula>
    </cfRule>
  </conditionalFormatting>
  <conditionalFormatting sqref="BE213:BM222">
    <cfRule type="cellIs" dxfId="551" priority="947" operator="equal">
      <formula>1</formula>
    </cfRule>
  </conditionalFormatting>
  <conditionalFormatting sqref="BE213:BM222">
    <cfRule type="cellIs" dxfId="550" priority="946" operator="lessThan">
      <formula>2.8</formula>
    </cfRule>
  </conditionalFormatting>
  <conditionalFormatting sqref="BE173:BM217">
    <cfRule type="cellIs" dxfId="549" priority="945" operator="lessThan">
      <formula>3</formula>
    </cfRule>
  </conditionalFormatting>
  <conditionalFormatting sqref="BE173:BM222">
    <cfRule type="cellIs" dxfId="548" priority="944" operator="equal">
      <formula>0</formula>
    </cfRule>
  </conditionalFormatting>
  <conditionalFormatting sqref="BN210:BN212">
    <cfRule type="cellIs" dxfId="547" priority="943" operator="equal">
      <formula>1</formula>
    </cfRule>
  </conditionalFormatting>
  <conditionalFormatting sqref="BN173:BN217">
    <cfRule type="cellIs" dxfId="546" priority="942" operator="lessThan">
      <formula>2.8</formula>
    </cfRule>
  </conditionalFormatting>
  <conditionalFormatting sqref="BN209">
    <cfRule type="cellIs" dxfId="545" priority="941" operator="equal">
      <formula>1</formula>
    </cfRule>
  </conditionalFormatting>
  <conditionalFormatting sqref="BN208">
    <cfRule type="cellIs" dxfId="544" priority="940" operator="equal">
      <formula>1</formula>
    </cfRule>
  </conditionalFormatting>
  <conditionalFormatting sqref="BN213:BN222">
    <cfRule type="cellIs" dxfId="543" priority="939" operator="equal">
      <formula>1</formula>
    </cfRule>
  </conditionalFormatting>
  <conditionalFormatting sqref="BN213:BN222">
    <cfRule type="cellIs" dxfId="542" priority="938" operator="lessThan">
      <formula>2.8</formula>
    </cfRule>
  </conditionalFormatting>
  <conditionalFormatting sqref="BN173:BN219">
    <cfRule type="cellIs" dxfId="541" priority="937" operator="lessThan">
      <formula>3</formula>
    </cfRule>
  </conditionalFormatting>
  <conditionalFormatting sqref="BN173:BN222">
    <cfRule type="cellIs" dxfId="540" priority="936" operator="equal">
      <formula>0</formula>
    </cfRule>
  </conditionalFormatting>
  <conditionalFormatting sqref="BN174:BN217">
    <cfRule type="cellIs" dxfId="539" priority="935" operator="equal">
      <formula>0</formula>
    </cfRule>
  </conditionalFormatting>
  <conditionalFormatting sqref="BX173:BY222">
    <cfRule type="cellIs" dxfId="538" priority="934" operator="equal">
      <formula>0</formula>
    </cfRule>
  </conditionalFormatting>
  <conditionalFormatting sqref="BW173:BW222">
    <cfRule type="cellIs" dxfId="537" priority="932" operator="equal">
      <formula>0</formula>
    </cfRule>
  </conditionalFormatting>
  <conditionalFormatting sqref="BW173:BW222">
    <cfRule type="cellIs" dxfId="536" priority="931" operator="equal">
      <formula>0</formula>
    </cfRule>
  </conditionalFormatting>
  <conditionalFormatting sqref="CJ173:CJ223">
    <cfRule type="cellIs" dxfId="535" priority="930" operator="equal">
      <formula>0</formula>
    </cfRule>
  </conditionalFormatting>
  <conditionalFormatting sqref="CZ223">
    <cfRule type="cellIs" dxfId="534" priority="929" operator="equal">
      <formula>0</formula>
    </cfRule>
  </conditionalFormatting>
  <conditionalFormatting sqref="DE223">
    <cfRule type="cellIs" dxfId="533" priority="928" operator="equal">
      <formula>0</formula>
    </cfRule>
  </conditionalFormatting>
  <conditionalFormatting sqref="DL173:DO222">
    <cfRule type="cellIs" dxfId="532" priority="927" operator="equal">
      <formula>0</formula>
    </cfRule>
  </conditionalFormatting>
  <conditionalFormatting sqref="DB173:DE222">
    <cfRule type="cellIs" dxfId="531" priority="926" operator="equal">
      <formula>0</formula>
    </cfRule>
  </conditionalFormatting>
  <conditionalFormatting sqref="DC173:DC222">
    <cfRule type="cellIs" dxfId="530" priority="925" operator="equal">
      <formula>0</formula>
    </cfRule>
  </conditionalFormatting>
  <conditionalFormatting sqref="DE173:DE222">
    <cfRule type="cellIs" dxfId="529" priority="924" operator="equal">
      <formula>0</formula>
    </cfRule>
  </conditionalFormatting>
  <conditionalFormatting sqref="DD173:DD222">
    <cfRule type="cellIs" dxfId="528" priority="923" operator="equal">
      <formula>0</formula>
    </cfRule>
  </conditionalFormatting>
  <conditionalFormatting sqref="DG173:DJ222">
    <cfRule type="cellIs" dxfId="527" priority="922" operator="equal">
      <formula>0</formula>
    </cfRule>
  </conditionalFormatting>
  <conditionalFormatting sqref="DH173:DH222">
    <cfRule type="cellIs" dxfId="526" priority="921" operator="equal">
      <formula>0</formula>
    </cfRule>
  </conditionalFormatting>
  <conditionalFormatting sqref="DJ173:DJ222">
    <cfRule type="cellIs" dxfId="525" priority="920" operator="equal">
      <formula>0</formula>
    </cfRule>
  </conditionalFormatting>
  <conditionalFormatting sqref="DI173:DI222">
    <cfRule type="cellIs" dxfId="524" priority="919" operator="equal">
      <formula>0</formula>
    </cfRule>
  </conditionalFormatting>
  <conditionalFormatting sqref="DJ223">
    <cfRule type="cellIs" dxfId="523" priority="918" operator="equal">
      <formula>0</formula>
    </cfRule>
  </conditionalFormatting>
  <conditionalFormatting sqref="DR229:EE279">
    <cfRule type="cellIs" dxfId="522" priority="917" operator="equal">
      <formula>0</formula>
    </cfRule>
  </conditionalFormatting>
  <conditionalFormatting sqref="EB229:EE278 DW229:DZ278 DR229:DU278">
    <cfRule type="cellIs" dxfId="521" priority="916" operator="equal">
      <formula>0</formula>
    </cfRule>
  </conditionalFormatting>
  <conditionalFormatting sqref="B270:E278">
    <cfRule type="cellIs" dxfId="520" priority="915" operator="equal">
      <formula>0</formula>
    </cfRule>
  </conditionalFormatting>
  <conditionalFormatting sqref="P255">
    <cfRule type="cellIs" dxfId="519" priority="911" operator="equal">
      <formula>1</formula>
    </cfRule>
  </conditionalFormatting>
  <conditionalFormatting sqref="P269:P278">
    <cfRule type="cellIs" dxfId="518" priority="908" operator="equal">
      <formula>0</formula>
    </cfRule>
  </conditionalFormatting>
  <conditionalFormatting sqref="P229:P278">
    <cfRule type="cellIs" dxfId="517" priority="914" operator="equal">
      <formula>1</formula>
    </cfRule>
  </conditionalFormatting>
  <conditionalFormatting sqref="P254">
    <cfRule type="cellIs" dxfId="516" priority="913" operator="equal">
      <formula>1</formula>
    </cfRule>
  </conditionalFormatting>
  <conditionalFormatting sqref="P229:P278">
    <cfRule type="cellIs" dxfId="515" priority="912" operator="equal">
      <formula>0</formula>
    </cfRule>
  </conditionalFormatting>
  <conditionalFormatting sqref="P229:P278">
    <cfRule type="cellIs" dxfId="514" priority="910" operator="lessThan">
      <formula>2.8</formula>
    </cfRule>
  </conditionalFormatting>
  <conditionalFormatting sqref="P269:P278">
    <cfRule type="cellIs" dxfId="513" priority="907" operator="lessThan">
      <formula>2.8</formula>
    </cfRule>
  </conditionalFormatting>
  <conditionalFormatting sqref="P229:P278">
    <cfRule type="cellIs" dxfId="512" priority="906" operator="equal">
      <formula>0</formula>
    </cfRule>
  </conditionalFormatting>
  <conditionalFormatting sqref="F266:N268">
    <cfRule type="cellIs" dxfId="511" priority="905" operator="equal">
      <formula>1</formula>
    </cfRule>
  </conditionalFormatting>
  <conditionalFormatting sqref="F229:N252 F254:N268">
    <cfRule type="cellIs" dxfId="510" priority="904" operator="lessThan">
      <formula>2.8</formula>
    </cfRule>
  </conditionalFormatting>
  <conditionalFormatting sqref="F265:N265">
    <cfRule type="cellIs" dxfId="509" priority="903" operator="equal">
      <formula>1</formula>
    </cfRule>
  </conditionalFormatting>
  <conditionalFormatting sqref="F264:N264">
    <cfRule type="cellIs" dxfId="508" priority="902" operator="equal">
      <formula>1</formula>
    </cfRule>
  </conditionalFormatting>
  <conditionalFormatting sqref="F269:N278">
    <cfRule type="cellIs" dxfId="507" priority="901" operator="equal">
      <formula>1</formula>
    </cfRule>
  </conditionalFormatting>
  <conditionalFormatting sqref="F269:N278">
    <cfRule type="cellIs" dxfId="506" priority="900" operator="lessThan">
      <formula>2.8</formula>
    </cfRule>
  </conditionalFormatting>
  <conditionalFormatting sqref="F229:N273">
    <cfRule type="cellIs" dxfId="505" priority="899" operator="lessThan">
      <formula>3</formula>
    </cfRule>
  </conditionalFormatting>
  <conditionalFormatting sqref="F229:N278">
    <cfRule type="cellIs" dxfId="504" priority="898" operator="equal">
      <formula>0</formula>
    </cfRule>
  </conditionalFormatting>
  <conditionalFormatting sqref="O229:O273">
    <cfRule type="cellIs" dxfId="503" priority="896" operator="lessThan">
      <formula>2.8</formula>
    </cfRule>
  </conditionalFormatting>
  <conditionalFormatting sqref="O265">
    <cfRule type="cellIs" dxfId="502" priority="895" operator="equal">
      <formula>1</formula>
    </cfRule>
  </conditionalFormatting>
  <conditionalFormatting sqref="O264">
    <cfRule type="cellIs" dxfId="501" priority="894" operator="equal">
      <formula>1</formula>
    </cfRule>
  </conditionalFormatting>
  <conditionalFormatting sqref="O269:O278">
    <cfRule type="cellIs" dxfId="500" priority="893" operator="equal">
      <formula>1</formula>
    </cfRule>
  </conditionalFormatting>
  <conditionalFormatting sqref="O269:O278">
    <cfRule type="cellIs" dxfId="499" priority="892" operator="lessThan">
      <formula>2.8</formula>
    </cfRule>
  </conditionalFormatting>
  <conditionalFormatting sqref="O229:O275">
    <cfRule type="cellIs" dxfId="498" priority="891" operator="lessThan">
      <formula>3</formula>
    </cfRule>
  </conditionalFormatting>
  <conditionalFormatting sqref="O229:O278">
    <cfRule type="cellIs" dxfId="497" priority="890" operator="equal">
      <formula>0</formula>
    </cfRule>
  </conditionalFormatting>
  <conditionalFormatting sqref="O230:O273">
    <cfRule type="cellIs" dxfId="496" priority="889" operator="equal">
      <formula>0</formula>
    </cfRule>
  </conditionalFormatting>
  <conditionalFormatting sqref="Q229:W278">
    <cfRule type="cellIs" dxfId="495" priority="65" operator="lessThan">
      <formula>3</formula>
    </cfRule>
    <cfRule type="cellIs" dxfId="494" priority="888" operator="equal">
      <formula>0</formula>
    </cfRule>
  </conditionalFormatting>
  <conditionalFormatting sqref="Y229:Z278">
    <cfRule type="cellIs" dxfId="493" priority="887" operator="equal">
      <formula>0</formula>
    </cfRule>
  </conditionalFormatting>
  <conditionalFormatting sqref="CB279 CA229:CB278">
    <cfRule type="cellIs" dxfId="492" priority="886" operator="equal">
      <formula>0</formula>
    </cfRule>
  </conditionalFormatting>
  <conditionalFormatting sqref="CW229:CZ278">
    <cfRule type="cellIs" dxfId="491" priority="885" operator="equal">
      <formula>0</formula>
    </cfRule>
  </conditionalFormatting>
  <conditionalFormatting sqref="CX229:CX278">
    <cfRule type="cellIs" dxfId="490" priority="884" operator="equal">
      <formula>0</formula>
    </cfRule>
  </conditionalFormatting>
  <conditionalFormatting sqref="CZ229:CZ278">
    <cfRule type="cellIs" dxfId="489" priority="883" operator="equal">
      <formula>0</formula>
    </cfRule>
  </conditionalFormatting>
  <conditionalFormatting sqref="CP229:CU278">
    <cfRule type="cellIs" dxfId="488" priority="882" operator="equal">
      <formula>0</formula>
    </cfRule>
  </conditionalFormatting>
  <conditionalFormatting sqref="AL266:AL268">
    <cfRule type="cellIs" dxfId="487" priority="881" operator="equal">
      <formula>1</formula>
    </cfRule>
  </conditionalFormatting>
  <conditionalFormatting sqref="AL229:AL273">
    <cfRule type="cellIs" dxfId="486" priority="880" operator="lessThan">
      <formula>2.8</formula>
    </cfRule>
  </conditionalFormatting>
  <conditionalFormatting sqref="AL265">
    <cfRule type="cellIs" dxfId="485" priority="879" operator="equal">
      <formula>1</formula>
    </cfRule>
  </conditionalFormatting>
  <conditionalFormatting sqref="AL264">
    <cfRule type="cellIs" dxfId="484" priority="878" operator="equal">
      <formula>1</formula>
    </cfRule>
  </conditionalFormatting>
  <conditionalFormatting sqref="AL269:AL278">
    <cfRule type="cellIs" dxfId="483" priority="877" operator="equal">
      <formula>1</formula>
    </cfRule>
  </conditionalFormatting>
  <conditionalFormatting sqref="AL269:AL278">
    <cfRule type="cellIs" dxfId="482" priority="876" operator="lessThan">
      <formula>2.8</formula>
    </cfRule>
  </conditionalFormatting>
  <conditionalFormatting sqref="AL229:AL275">
    <cfRule type="cellIs" dxfId="481" priority="875" operator="lessThan">
      <formula>3</formula>
    </cfRule>
  </conditionalFormatting>
  <conditionalFormatting sqref="AL229:AL278">
    <cfRule type="cellIs" dxfId="480" priority="874" operator="equal">
      <formula>0</formula>
    </cfRule>
  </conditionalFormatting>
  <conditionalFormatting sqref="AL230:AL273">
    <cfRule type="cellIs" dxfId="479" priority="873" operator="equal">
      <formula>0</formula>
    </cfRule>
  </conditionalFormatting>
  <conditionalFormatting sqref="AM229:AS278">
    <cfRule type="cellIs" dxfId="478" priority="872" operator="equal">
      <formula>0</formula>
    </cfRule>
  </conditionalFormatting>
  <conditionalFormatting sqref="AX229:BC278">
    <cfRule type="cellIs" dxfId="477" priority="871" operator="equal">
      <formula>0</formula>
    </cfRule>
  </conditionalFormatting>
  <conditionalFormatting sqref="CE279">
    <cfRule type="cellIs" dxfId="476" priority="870" operator="equal">
      <formula>0</formula>
    </cfRule>
  </conditionalFormatting>
  <conditionalFormatting sqref="AM229:AM278">
    <cfRule type="cellIs" dxfId="475" priority="869" operator="equal">
      <formula>0</formula>
    </cfRule>
  </conditionalFormatting>
  <conditionalFormatting sqref="AB264:AJ264">
    <cfRule type="cellIs" dxfId="474" priority="846" operator="equal">
      <formula>1</formula>
    </cfRule>
  </conditionalFormatting>
  <conditionalFormatting sqref="AB269:AJ278">
    <cfRule type="cellIs" dxfId="473" priority="845" operator="equal">
      <formula>1</formula>
    </cfRule>
  </conditionalFormatting>
  <conditionalFormatting sqref="Y229:Y278">
    <cfRule type="cellIs" dxfId="472" priority="868" operator="equal">
      <formula>0</formula>
    </cfRule>
  </conditionalFormatting>
  <conditionalFormatting sqref="CU229:CU278">
    <cfRule type="cellIs" dxfId="471" priority="867" operator="equal">
      <formula>0</formula>
    </cfRule>
  </conditionalFormatting>
  <conditionalFormatting sqref="CE229:CE278">
    <cfRule type="cellIs" dxfId="470" priority="866" operator="equal">
      <formula>0</formula>
    </cfRule>
  </conditionalFormatting>
  <conditionalFormatting sqref="AX228:BC228">
    <cfRule type="cellIs" dxfId="469" priority="865" operator="equal">
      <formula>0</formula>
    </cfRule>
  </conditionalFormatting>
  <conditionalFormatting sqref="F228:O228">
    <cfRule type="cellIs" dxfId="468" priority="864" operator="equal">
      <formula>0</formula>
    </cfRule>
  </conditionalFormatting>
  <conditionalFormatting sqref="Q228:W228">
    <cfRule type="cellIs" dxfId="467" priority="862" operator="equal">
      <formula>0</formula>
    </cfRule>
    <cfRule type="cellIs" dxfId="466" priority="863" operator="equal">
      <formula>0</formula>
    </cfRule>
  </conditionalFormatting>
  <conditionalFormatting sqref="AB228:AK228">
    <cfRule type="cellIs" dxfId="465" priority="861" operator="equal">
      <formula>0</formula>
    </cfRule>
  </conditionalFormatting>
  <conditionalFormatting sqref="AM228:AS228">
    <cfRule type="cellIs" dxfId="464" priority="858" operator="equal">
      <formula>0</formula>
    </cfRule>
    <cfRule type="cellIs" dxfId="463" priority="860" operator="equal">
      <formula>0</formula>
    </cfRule>
  </conditionalFormatting>
  <conditionalFormatting sqref="AT228:AV228">
    <cfRule type="cellIs" dxfId="462" priority="859" operator="equal">
      <formula>0</formula>
    </cfRule>
  </conditionalFormatting>
  <conditionalFormatting sqref="X228:Z228">
    <cfRule type="cellIs" dxfId="461" priority="856" operator="equal">
      <formula>0</formula>
    </cfRule>
  </conditionalFormatting>
  <conditionalFormatting sqref="P228">
    <cfRule type="cellIs" dxfId="460" priority="855" operator="equal">
      <formula>0</formula>
    </cfRule>
  </conditionalFormatting>
  <conditionalFormatting sqref="CD229:CD278">
    <cfRule type="cellIs" dxfId="459" priority="854" operator="equal">
      <formula>0</formula>
    </cfRule>
  </conditionalFormatting>
  <conditionalFormatting sqref="CY229:CY278">
    <cfRule type="cellIs" dxfId="458" priority="853" operator="equal">
      <formula>0</formula>
    </cfRule>
  </conditionalFormatting>
  <conditionalFormatting sqref="CL230:CN278">
    <cfRule type="cellIs" dxfId="457" priority="852" operator="equal">
      <formula>0</formula>
    </cfRule>
  </conditionalFormatting>
  <conditionalFormatting sqref="AU229:AU278">
    <cfRule type="cellIs" dxfId="456" priority="831" operator="equal">
      <formula>0</formula>
    </cfRule>
  </conditionalFormatting>
  <conditionalFormatting sqref="X229:X278">
    <cfRule type="cellIs" dxfId="455" priority="851" operator="equal">
      <formula>0</formula>
    </cfRule>
  </conditionalFormatting>
  <conditionalFormatting sqref="X229:X278">
    <cfRule type="cellIs" dxfId="454" priority="850" operator="equal">
      <formula>0</formula>
    </cfRule>
  </conditionalFormatting>
  <conditionalFormatting sqref="AB266:AJ268">
    <cfRule type="cellIs" dxfId="453" priority="849" operator="equal">
      <formula>1</formula>
    </cfRule>
  </conditionalFormatting>
  <conditionalFormatting sqref="AB229:AJ252 AB254:AJ268">
    <cfRule type="cellIs" dxfId="452" priority="848" operator="lessThan">
      <formula>2.8</formula>
    </cfRule>
  </conditionalFormatting>
  <conditionalFormatting sqref="AB265:AJ265">
    <cfRule type="cellIs" dxfId="451" priority="847" operator="equal">
      <formula>1</formula>
    </cfRule>
  </conditionalFormatting>
  <conditionalFormatting sqref="AB269:AJ278">
    <cfRule type="cellIs" dxfId="450" priority="844" operator="lessThan">
      <formula>2.8</formula>
    </cfRule>
  </conditionalFormatting>
  <conditionalFormatting sqref="AB229:AJ273">
    <cfRule type="cellIs" dxfId="449" priority="843" operator="lessThan">
      <formula>3</formula>
    </cfRule>
  </conditionalFormatting>
  <conditionalFormatting sqref="AB229:AJ278">
    <cfRule type="cellIs" dxfId="448" priority="842" operator="equal">
      <formula>0</formula>
    </cfRule>
  </conditionalFormatting>
  <conditionalFormatting sqref="AK266:AK268">
    <cfRule type="cellIs" dxfId="447" priority="841" operator="equal">
      <formula>1</formula>
    </cfRule>
  </conditionalFormatting>
  <conditionalFormatting sqref="AK229:AK273">
    <cfRule type="cellIs" dxfId="446" priority="840" operator="lessThan">
      <formula>2.8</formula>
    </cfRule>
  </conditionalFormatting>
  <conditionalFormatting sqref="AK269:AK278">
    <cfRule type="cellIs" dxfId="445" priority="837" operator="equal">
      <formula>1</formula>
    </cfRule>
  </conditionalFormatting>
  <conditionalFormatting sqref="AK269:AK278">
    <cfRule type="cellIs" dxfId="444" priority="836" operator="lessThan">
      <formula>2.8</formula>
    </cfRule>
  </conditionalFormatting>
  <conditionalFormatting sqref="AK229:AK275">
    <cfRule type="cellIs" dxfId="443" priority="835" operator="lessThan">
      <formula>3</formula>
    </cfRule>
  </conditionalFormatting>
  <conditionalFormatting sqref="AK229:AK278">
    <cfRule type="cellIs" dxfId="442" priority="834" operator="equal">
      <formula>0</formula>
    </cfRule>
  </conditionalFormatting>
  <conditionalFormatting sqref="AK230:AK273">
    <cfRule type="cellIs" dxfId="441" priority="833" operator="equal">
      <formula>0</formula>
    </cfRule>
  </conditionalFormatting>
  <conditionalFormatting sqref="AU229:AV278">
    <cfRule type="cellIs" dxfId="440" priority="832" operator="equal">
      <formula>0</formula>
    </cfRule>
  </conditionalFormatting>
  <conditionalFormatting sqref="BX229:BX278">
    <cfRule type="cellIs" dxfId="439" priority="791" operator="equal">
      <formula>0</formula>
    </cfRule>
  </conditionalFormatting>
  <conditionalFormatting sqref="AT229:AT278">
    <cfRule type="cellIs" dxfId="438" priority="830" operator="equal">
      <formula>0</formula>
    </cfRule>
  </conditionalFormatting>
  <conditionalFormatting sqref="AT229:AT278">
    <cfRule type="cellIs" dxfId="437" priority="829" operator="equal">
      <formula>0</formula>
    </cfRule>
  </conditionalFormatting>
  <conditionalFormatting sqref="BO266:BO268">
    <cfRule type="cellIs" dxfId="436" priority="828" operator="equal">
      <formula>1</formula>
    </cfRule>
  </conditionalFormatting>
  <conditionalFormatting sqref="BO229:BO273">
    <cfRule type="cellIs" dxfId="435" priority="827" operator="lessThan">
      <formula>2.8</formula>
    </cfRule>
  </conditionalFormatting>
  <conditionalFormatting sqref="BO265">
    <cfRule type="cellIs" dxfId="434" priority="826" operator="equal">
      <formula>1</formula>
    </cfRule>
  </conditionalFormatting>
  <conditionalFormatting sqref="BO264">
    <cfRule type="cellIs" dxfId="433" priority="825" operator="equal">
      <formula>1</formula>
    </cfRule>
  </conditionalFormatting>
  <conditionalFormatting sqref="BO269:BO278">
    <cfRule type="cellIs" dxfId="432" priority="824" operator="equal">
      <formula>1</formula>
    </cfRule>
  </conditionalFormatting>
  <conditionalFormatting sqref="BO269:BO278">
    <cfRule type="cellIs" dxfId="431" priority="823" operator="lessThan">
      <formula>2.8</formula>
    </cfRule>
  </conditionalFormatting>
  <conditionalFormatting sqref="BO229:BO275">
    <cfRule type="cellIs" dxfId="430" priority="822" operator="lessThan">
      <formula>3</formula>
    </cfRule>
  </conditionalFormatting>
  <conditionalFormatting sqref="BO229:BO278">
    <cfRule type="cellIs" dxfId="429" priority="821" operator="equal">
      <formula>0</formula>
    </cfRule>
  </conditionalFormatting>
  <conditionalFormatting sqref="BO230:BO273">
    <cfRule type="cellIs" dxfId="428" priority="820" operator="equal">
      <formula>0</formula>
    </cfRule>
  </conditionalFormatting>
  <conditionalFormatting sqref="BP229:BV278">
    <cfRule type="cellIs" dxfId="427" priority="819" operator="equal">
      <formula>0</formula>
    </cfRule>
  </conditionalFormatting>
  <conditionalFormatting sqref="CH279">
    <cfRule type="cellIs" dxfId="426" priority="818" operator="equal">
      <formula>0</formula>
    </cfRule>
  </conditionalFormatting>
  <conditionalFormatting sqref="BP229:BP278">
    <cfRule type="cellIs" dxfId="425" priority="817" operator="equal">
      <formula>0</formula>
    </cfRule>
  </conditionalFormatting>
  <conditionalFormatting sqref="CH229:CH278">
    <cfRule type="cellIs" dxfId="424" priority="816" operator="equal">
      <formula>0</formula>
    </cfRule>
  </conditionalFormatting>
  <conditionalFormatting sqref="BE228:BN228">
    <cfRule type="cellIs" dxfId="423" priority="815" operator="equal">
      <formula>0</formula>
    </cfRule>
  </conditionalFormatting>
  <conditionalFormatting sqref="BP228:BV228">
    <cfRule type="cellIs" dxfId="422" priority="812" operator="equal">
      <formula>0</formula>
    </cfRule>
    <cfRule type="cellIs" dxfId="421" priority="814" operator="equal">
      <formula>0</formula>
    </cfRule>
  </conditionalFormatting>
  <conditionalFormatting sqref="BW228:BY228">
    <cfRule type="cellIs" dxfId="420" priority="813" operator="equal">
      <formula>0</formula>
    </cfRule>
  </conditionalFormatting>
  <conditionalFormatting sqref="CG229:CG278">
    <cfRule type="cellIs" dxfId="419" priority="810" operator="equal">
      <formula>0</formula>
    </cfRule>
  </conditionalFormatting>
  <conditionalFormatting sqref="BE266:BM268">
    <cfRule type="cellIs" dxfId="418" priority="809" operator="equal">
      <formula>1</formula>
    </cfRule>
  </conditionalFormatting>
  <conditionalFormatting sqref="BE229:BM252 BE254:BM268">
    <cfRule type="cellIs" dxfId="417" priority="808" operator="lessThan">
      <formula>2.8</formula>
    </cfRule>
  </conditionalFormatting>
  <conditionalFormatting sqref="BE265:BM265">
    <cfRule type="cellIs" dxfId="416" priority="807" operator="equal">
      <formula>1</formula>
    </cfRule>
  </conditionalFormatting>
  <conditionalFormatting sqref="BE264:BM264">
    <cfRule type="cellIs" dxfId="415" priority="806" operator="equal">
      <formula>1</formula>
    </cfRule>
  </conditionalFormatting>
  <conditionalFormatting sqref="BE269:BM278">
    <cfRule type="cellIs" dxfId="414" priority="805" operator="equal">
      <formula>1</formula>
    </cfRule>
  </conditionalFormatting>
  <conditionalFormatting sqref="BE269:BM278">
    <cfRule type="cellIs" dxfId="413" priority="804" operator="lessThan">
      <formula>2.8</formula>
    </cfRule>
  </conditionalFormatting>
  <conditionalFormatting sqref="BE229:BM273">
    <cfRule type="cellIs" dxfId="412" priority="803" operator="lessThan">
      <formula>3</formula>
    </cfRule>
  </conditionalFormatting>
  <conditionalFormatting sqref="BE229:BM278">
    <cfRule type="cellIs" dxfId="411" priority="802" operator="equal">
      <formula>0</formula>
    </cfRule>
  </conditionalFormatting>
  <conditionalFormatting sqref="BN266:BN268">
    <cfRule type="cellIs" dxfId="410" priority="801" operator="equal">
      <formula>1</formula>
    </cfRule>
  </conditionalFormatting>
  <conditionalFormatting sqref="BN229:BN273">
    <cfRule type="cellIs" dxfId="409" priority="800" operator="lessThan">
      <formula>2.8</formula>
    </cfRule>
  </conditionalFormatting>
  <conditionalFormatting sqref="BN269:BN278">
    <cfRule type="cellIs" dxfId="408" priority="797" operator="equal">
      <formula>1</formula>
    </cfRule>
  </conditionalFormatting>
  <conditionalFormatting sqref="BN269:BN278">
    <cfRule type="cellIs" dxfId="407" priority="796" operator="lessThan">
      <formula>2.8</formula>
    </cfRule>
  </conditionalFormatting>
  <conditionalFormatting sqref="BN229:BN275">
    <cfRule type="cellIs" dxfId="406" priority="795" operator="lessThan">
      <formula>3</formula>
    </cfRule>
  </conditionalFormatting>
  <conditionalFormatting sqref="BN229:BN278">
    <cfRule type="cellIs" dxfId="405" priority="794" operator="equal">
      <formula>0</formula>
    </cfRule>
  </conditionalFormatting>
  <conditionalFormatting sqref="BN230:BN273">
    <cfRule type="cellIs" dxfId="404" priority="793" operator="equal">
      <formula>0</formula>
    </cfRule>
  </conditionalFormatting>
  <conditionalFormatting sqref="BX229:BY278">
    <cfRule type="cellIs" dxfId="403" priority="792" operator="equal">
      <formula>0</formula>
    </cfRule>
  </conditionalFormatting>
  <conditionalFormatting sqref="BW229:BW278">
    <cfRule type="cellIs" dxfId="402" priority="790" operator="equal">
      <formula>0</formula>
    </cfRule>
  </conditionalFormatting>
  <conditionalFormatting sqref="BW229:BW278">
    <cfRule type="cellIs" dxfId="401" priority="789" operator="equal">
      <formula>0</formula>
    </cfRule>
  </conditionalFormatting>
  <conditionalFormatting sqref="CJ229:CJ279">
    <cfRule type="cellIs" dxfId="400" priority="788" operator="equal">
      <formula>0</formula>
    </cfRule>
  </conditionalFormatting>
  <conditionalFormatting sqref="CZ279">
    <cfRule type="cellIs" dxfId="399" priority="787" operator="equal">
      <formula>0</formula>
    </cfRule>
  </conditionalFormatting>
  <conditionalFormatting sqref="DE279">
    <cfRule type="cellIs" dxfId="398" priority="786" operator="equal">
      <formula>0</formula>
    </cfRule>
  </conditionalFormatting>
  <conditionalFormatting sqref="DL229:DO278">
    <cfRule type="cellIs" dxfId="397" priority="785" operator="equal">
      <formula>0</formula>
    </cfRule>
  </conditionalFormatting>
  <conditionalFormatting sqref="DB229:DE278">
    <cfRule type="cellIs" dxfId="396" priority="784" operator="equal">
      <formula>0</formula>
    </cfRule>
  </conditionalFormatting>
  <conditionalFormatting sqref="DC229:DC278">
    <cfRule type="cellIs" dxfId="395" priority="783" operator="equal">
      <formula>0</formula>
    </cfRule>
  </conditionalFormatting>
  <conditionalFormatting sqref="DE229:DE278">
    <cfRule type="cellIs" dxfId="394" priority="782" operator="equal">
      <formula>0</formula>
    </cfRule>
  </conditionalFormatting>
  <conditionalFormatting sqref="DD229:DD278">
    <cfRule type="cellIs" dxfId="393" priority="781" operator="equal">
      <formula>0</formula>
    </cfRule>
  </conditionalFormatting>
  <conditionalFormatting sqref="DG229:DJ278">
    <cfRule type="cellIs" dxfId="392" priority="780" operator="equal">
      <formula>0</formula>
    </cfRule>
  </conditionalFormatting>
  <conditionalFormatting sqref="DI229:DI278">
    <cfRule type="cellIs" dxfId="391" priority="777" operator="equal">
      <formula>0</formula>
    </cfRule>
  </conditionalFormatting>
  <conditionalFormatting sqref="DJ279">
    <cfRule type="cellIs" dxfId="390" priority="776" operator="equal">
      <formula>0</formula>
    </cfRule>
  </conditionalFormatting>
  <conditionalFormatting sqref="DR285:EE335">
    <cfRule type="cellIs" dxfId="389" priority="775" operator="equal">
      <formula>0</formula>
    </cfRule>
  </conditionalFormatting>
  <conditionalFormatting sqref="EB285:EE334 DW285:DZ334 DR285:DU334">
    <cfRule type="cellIs" dxfId="388" priority="774" operator="equal">
      <formula>0</formula>
    </cfRule>
  </conditionalFormatting>
  <conditionalFormatting sqref="B285:E334">
    <cfRule type="cellIs" dxfId="387" priority="773" operator="equal">
      <formula>0</formula>
    </cfRule>
  </conditionalFormatting>
  <conditionalFormatting sqref="Q285:W334">
    <cfRule type="cellIs" dxfId="386" priority="746" operator="equal">
      <formula>0</formula>
    </cfRule>
  </conditionalFormatting>
  <conditionalFormatting sqref="BP285:BV334">
    <cfRule type="cellIs" dxfId="385" priority="677" operator="equal">
      <formula>0</formula>
    </cfRule>
  </conditionalFormatting>
  <conditionalFormatting sqref="DL285:DO334">
    <cfRule type="cellIs" dxfId="384" priority="643" operator="equal">
      <formula>0</formula>
    </cfRule>
  </conditionalFormatting>
  <conditionalFormatting sqref="DB285:DE334">
    <cfRule type="cellIs" dxfId="383" priority="642" operator="equal">
      <formula>0</formula>
    </cfRule>
  </conditionalFormatting>
  <conditionalFormatting sqref="DC285:DC334">
    <cfRule type="cellIs" dxfId="382" priority="641" operator="equal">
      <formula>0</formula>
    </cfRule>
  </conditionalFormatting>
  <conditionalFormatting sqref="DE285:DE334">
    <cfRule type="cellIs" dxfId="381" priority="640" operator="equal">
      <formula>0</formula>
    </cfRule>
  </conditionalFormatting>
  <conditionalFormatting sqref="DD285:DD334">
    <cfRule type="cellIs" dxfId="380" priority="639" operator="equal">
      <formula>0</formula>
    </cfRule>
  </conditionalFormatting>
  <conditionalFormatting sqref="DJ335">
    <cfRule type="cellIs" dxfId="379" priority="634" operator="equal">
      <formula>0</formula>
    </cfRule>
  </conditionalFormatting>
  <conditionalFormatting sqref="DR341:EE391">
    <cfRule type="cellIs" dxfId="378" priority="633" operator="equal">
      <formula>0</formula>
    </cfRule>
  </conditionalFormatting>
  <conditionalFormatting sqref="EB341:EE390 DW341:DZ390 DR341:DU390">
    <cfRule type="cellIs" dxfId="377" priority="632" operator="equal">
      <formula>0</formula>
    </cfRule>
  </conditionalFormatting>
  <conditionalFormatting sqref="B341:E390">
    <cfRule type="cellIs" dxfId="376" priority="631" operator="equal">
      <formula>0</formula>
    </cfRule>
  </conditionalFormatting>
  <conditionalFormatting sqref="P381:P390">
    <cfRule type="cellIs" dxfId="375" priority="624" operator="equal">
      <formula>0</formula>
    </cfRule>
  </conditionalFormatting>
  <conditionalFormatting sqref="P341:P390">
    <cfRule type="cellIs" dxfId="374" priority="630" operator="equal">
      <formula>1</formula>
    </cfRule>
  </conditionalFormatting>
  <conditionalFormatting sqref="P366">
    <cfRule type="cellIs" dxfId="373" priority="629" operator="equal">
      <formula>1</formula>
    </cfRule>
  </conditionalFormatting>
  <conditionalFormatting sqref="P341:P390">
    <cfRule type="cellIs" dxfId="372" priority="628" operator="equal">
      <formula>0</formula>
    </cfRule>
  </conditionalFormatting>
  <conditionalFormatting sqref="P341:P390">
    <cfRule type="cellIs" dxfId="371" priority="626" operator="lessThan">
      <formula>2.8</formula>
    </cfRule>
  </conditionalFormatting>
  <conditionalFormatting sqref="P381:P390">
    <cfRule type="cellIs" dxfId="370" priority="625" operator="equal">
      <formula>1</formula>
    </cfRule>
  </conditionalFormatting>
  <conditionalFormatting sqref="P341:P390">
    <cfRule type="cellIs" dxfId="369" priority="622" operator="equal">
      <formula>0</formula>
    </cfRule>
  </conditionalFormatting>
  <conditionalFormatting sqref="F378:N380">
    <cfRule type="cellIs" dxfId="368" priority="621" operator="equal">
      <formula>1</formula>
    </cfRule>
  </conditionalFormatting>
  <conditionalFormatting sqref="F377:N377">
    <cfRule type="cellIs" dxfId="367" priority="619" operator="equal">
      <formula>1</formula>
    </cfRule>
  </conditionalFormatting>
  <conditionalFormatting sqref="F381:N390">
    <cfRule type="cellIs" dxfId="366" priority="617" operator="equal">
      <formula>1</formula>
    </cfRule>
  </conditionalFormatting>
  <conditionalFormatting sqref="F381:N390">
    <cfRule type="cellIs" dxfId="365" priority="616" operator="lessThan">
      <formula>2.8</formula>
    </cfRule>
  </conditionalFormatting>
  <conditionalFormatting sqref="F341:N385">
    <cfRule type="cellIs" dxfId="364" priority="615" operator="lessThan">
      <formula>3</formula>
    </cfRule>
  </conditionalFormatting>
  <conditionalFormatting sqref="F341:N390">
    <cfRule type="cellIs" dxfId="363" priority="614" operator="equal">
      <formula>0</formula>
    </cfRule>
  </conditionalFormatting>
  <conditionalFormatting sqref="O378:O380">
    <cfRule type="cellIs" dxfId="362" priority="613" operator="equal">
      <formula>1</formula>
    </cfRule>
  </conditionalFormatting>
  <conditionalFormatting sqref="O341:O385">
    <cfRule type="cellIs" dxfId="361" priority="612" operator="lessThan">
      <formula>2.8</formula>
    </cfRule>
  </conditionalFormatting>
  <conditionalFormatting sqref="O377">
    <cfRule type="cellIs" dxfId="360" priority="611" operator="equal">
      <formula>1</formula>
    </cfRule>
  </conditionalFormatting>
  <conditionalFormatting sqref="O381:O390">
    <cfRule type="cellIs" dxfId="359" priority="609" operator="equal">
      <formula>1</formula>
    </cfRule>
  </conditionalFormatting>
  <conditionalFormatting sqref="O381:O390">
    <cfRule type="cellIs" dxfId="358" priority="608" operator="lessThan">
      <formula>2.8</formula>
    </cfRule>
  </conditionalFormatting>
  <conditionalFormatting sqref="O341:O387">
    <cfRule type="cellIs" dxfId="357" priority="607" operator="lessThan">
      <formula>3</formula>
    </cfRule>
  </conditionalFormatting>
  <conditionalFormatting sqref="O341:O390">
    <cfRule type="cellIs" dxfId="356" priority="606" operator="equal">
      <formula>0</formula>
    </cfRule>
  </conditionalFormatting>
  <conditionalFormatting sqref="O342:O385">
    <cfRule type="cellIs" dxfId="355" priority="605" operator="equal">
      <formula>0</formula>
    </cfRule>
  </conditionalFormatting>
  <conditionalFormatting sqref="Q341:W390">
    <cfRule type="cellIs" dxfId="354" priority="604" operator="equal">
      <formula>0</formula>
    </cfRule>
  </conditionalFormatting>
  <conditionalFormatting sqref="CB391 CA341:CB390">
    <cfRule type="cellIs" dxfId="353" priority="602" operator="equal">
      <formula>0</formula>
    </cfRule>
  </conditionalFormatting>
  <conditionalFormatting sqref="CW341:CZ390">
    <cfRule type="cellIs" dxfId="352" priority="601" operator="equal">
      <formula>0</formula>
    </cfRule>
  </conditionalFormatting>
  <conditionalFormatting sqref="CX341:CX390">
    <cfRule type="cellIs" dxfId="351" priority="600" operator="equal">
      <formula>0</formula>
    </cfRule>
  </conditionalFormatting>
  <conditionalFormatting sqref="CZ341:CZ390">
    <cfRule type="cellIs" dxfId="350" priority="599" operator="equal">
      <formula>0</formula>
    </cfRule>
  </conditionalFormatting>
  <conditionalFormatting sqref="CP341:CU390">
    <cfRule type="cellIs" dxfId="349" priority="598" operator="equal">
      <formula>0</formula>
    </cfRule>
  </conditionalFormatting>
  <conditionalFormatting sqref="AL378:AL380">
    <cfRule type="cellIs" dxfId="348" priority="597" operator="equal">
      <formula>1</formula>
    </cfRule>
  </conditionalFormatting>
  <conditionalFormatting sqref="AL341:AL385">
    <cfRule type="cellIs" dxfId="347" priority="596" operator="lessThan">
      <formula>2.8</formula>
    </cfRule>
  </conditionalFormatting>
  <conditionalFormatting sqref="AL377">
    <cfRule type="cellIs" dxfId="346" priority="595" operator="equal">
      <formula>1</formula>
    </cfRule>
  </conditionalFormatting>
  <conditionalFormatting sqref="AL381:AL390">
    <cfRule type="cellIs" dxfId="345" priority="593" operator="equal">
      <formula>1</formula>
    </cfRule>
  </conditionalFormatting>
  <conditionalFormatting sqref="AL381:AL390">
    <cfRule type="cellIs" dxfId="344" priority="592" operator="lessThan">
      <formula>2.8</formula>
    </cfRule>
  </conditionalFormatting>
  <conditionalFormatting sqref="AL341:AL387">
    <cfRule type="cellIs" dxfId="343" priority="591" operator="lessThan">
      <formula>3</formula>
    </cfRule>
  </conditionalFormatting>
  <conditionalFormatting sqref="AL341:AL390">
    <cfRule type="cellIs" dxfId="342" priority="590" operator="equal">
      <formula>0</formula>
    </cfRule>
  </conditionalFormatting>
  <conditionalFormatting sqref="AL342:AL385">
    <cfRule type="cellIs" dxfId="341" priority="589" operator="equal">
      <formula>0</formula>
    </cfRule>
  </conditionalFormatting>
  <conditionalFormatting sqref="AM341:AS390">
    <cfRule type="cellIs" dxfId="340" priority="588" operator="equal">
      <formula>0</formula>
    </cfRule>
  </conditionalFormatting>
  <conditionalFormatting sqref="AX341:BC390">
    <cfRule type="cellIs" dxfId="339" priority="587" operator="equal">
      <formula>0</formula>
    </cfRule>
  </conditionalFormatting>
  <conditionalFormatting sqref="CE391">
    <cfRule type="cellIs" dxfId="338" priority="586" operator="equal">
      <formula>0</formula>
    </cfRule>
  </conditionalFormatting>
  <conditionalFormatting sqref="AM341:AM390">
    <cfRule type="cellIs" dxfId="337" priority="585" operator="equal">
      <formula>0</formula>
    </cfRule>
  </conditionalFormatting>
  <conditionalFormatting sqref="AB381:AJ390">
    <cfRule type="cellIs" dxfId="336" priority="561" operator="equal">
      <formula>1</formula>
    </cfRule>
  </conditionalFormatting>
  <conditionalFormatting sqref="Y341:Y390">
    <cfRule type="cellIs" dxfId="335" priority="584" operator="equal">
      <formula>0</formula>
    </cfRule>
  </conditionalFormatting>
  <conditionalFormatting sqref="CU341:CU390">
    <cfRule type="cellIs" dxfId="334" priority="583" operator="equal">
      <formula>0</formula>
    </cfRule>
  </conditionalFormatting>
  <conditionalFormatting sqref="CE341:CE390">
    <cfRule type="cellIs" dxfId="333" priority="582" operator="equal">
      <formula>0</formula>
    </cfRule>
  </conditionalFormatting>
  <conditionalFormatting sqref="AX340:BC340">
    <cfRule type="cellIs" dxfId="332" priority="581" operator="equal">
      <formula>0</formula>
    </cfRule>
  </conditionalFormatting>
  <conditionalFormatting sqref="F340:O340">
    <cfRule type="cellIs" dxfId="331" priority="580" operator="equal">
      <formula>0</formula>
    </cfRule>
  </conditionalFormatting>
  <conditionalFormatting sqref="Q340:W340">
    <cfRule type="cellIs" dxfId="330" priority="578" operator="equal">
      <formula>0</formula>
    </cfRule>
    <cfRule type="cellIs" dxfId="329" priority="579" operator="equal">
      <formula>0</formula>
    </cfRule>
  </conditionalFormatting>
  <conditionalFormatting sqref="AM340:AS340">
    <cfRule type="cellIs" dxfId="328" priority="574" operator="equal">
      <formula>0</formula>
    </cfRule>
    <cfRule type="cellIs" dxfId="327" priority="576" operator="equal">
      <formula>0</formula>
    </cfRule>
  </conditionalFormatting>
  <conditionalFormatting sqref="AT340:AV340">
    <cfRule type="cellIs" dxfId="326" priority="575" operator="equal">
      <formula>0</formula>
    </cfRule>
  </conditionalFormatting>
  <conditionalFormatting sqref="AL340">
    <cfRule type="cellIs" dxfId="325" priority="573" operator="equal">
      <formula>0</formula>
    </cfRule>
  </conditionalFormatting>
  <conditionalFormatting sqref="P340">
    <cfRule type="cellIs" dxfId="324" priority="571" operator="equal">
      <formula>0</formula>
    </cfRule>
  </conditionalFormatting>
  <conditionalFormatting sqref="CD341:CD390">
    <cfRule type="cellIs" dxfId="323" priority="570" operator="equal">
      <formula>0</formula>
    </cfRule>
  </conditionalFormatting>
  <conditionalFormatting sqref="CY341:CY390">
    <cfRule type="cellIs" dxfId="322" priority="569" operator="equal">
      <formula>0</formula>
    </cfRule>
  </conditionalFormatting>
  <conditionalFormatting sqref="CL341:CN390">
    <cfRule type="cellIs" dxfId="321" priority="568" operator="equal">
      <formula>0</formula>
    </cfRule>
  </conditionalFormatting>
  <conditionalFormatting sqref="AU341:AU390">
    <cfRule type="cellIs" dxfId="320" priority="547" operator="equal">
      <formula>0</formula>
    </cfRule>
  </conditionalFormatting>
  <conditionalFormatting sqref="X341:X390">
    <cfRule type="cellIs" dxfId="319" priority="567" operator="equal">
      <formula>0</formula>
    </cfRule>
  </conditionalFormatting>
  <conditionalFormatting sqref="X341:X390">
    <cfRule type="cellIs" dxfId="318" priority="566" operator="equal">
      <formula>0</formula>
    </cfRule>
  </conditionalFormatting>
  <conditionalFormatting sqref="AB378:AJ380">
    <cfRule type="cellIs" dxfId="317" priority="565" operator="equal">
      <formula>1</formula>
    </cfRule>
  </conditionalFormatting>
  <conditionalFormatting sqref="AB341:AJ364 AB366:AJ380">
    <cfRule type="cellIs" dxfId="316" priority="564" operator="lessThan">
      <formula>2.8</formula>
    </cfRule>
  </conditionalFormatting>
  <conditionalFormatting sqref="AB377:AJ377">
    <cfRule type="cellIs" dxfId="315" priority="563" operator="equal">
      <formula>1</formula>
    </cfRule>
  </conditionalFormatting>
  <conditionalFormatting sqref="AB381:AJ390">
    <cfRule type="cellIs" dxfId="314" priority="560" operator="lessThan">
      <formula>2.8</formula>
    </cfRule>
  </conditionalFormatting>
  <conditionalFormatting sqref="AB341:AJ385">
    <cfRule type="cellIs" dxfId="313" priority="559" operator="lessThan">
      <formula>3</formula>
    </cfRule>
  </conditionalFormatting>
  <conditionalFormatting sqref="AB341:AJ390">
    <cfRule type="cellIs" dxfId="312" priority="558" operator="equal">
      <formula>0</formula>
    </cfRule>
  </conditionalFormatting>
  <conditionalFormatting sqref="AK378:AK380">
    <cfRule type="cellIs" dxfId="311" priority="557" operator="equal">
      <formula>1</formula>
    </cfRule>
  </conditionalFormatting>
  <conditionalFormatting sqref="AK341:AK385">
    <cfRule type="cellIs" dxfId="310" priority="556" operator="lessThan">
      <formula>2.8</formula>
    </cfRule>
  </conditionalFormatting>
  <conditionalFormatting sqref="AK377">
    <cfRule type="cellIs" dxfId="309" priority="555" operator="equal">
      <formula>1</formula>
    </cfRule>
  </conditionalFormatting>
  <conditionalFormatting sqref="AK381:AK390">
    <cfRule type="cellIs" dxfId="308" priority="553" operator="equal">
      <formula>1</formula>
    </cfRule>
  </conditionalFormatting>
  <conditionalFormatting sqref="AK381:AK390">
    <cfRule type="cellIs" dxfId="307" priority="552" operator="lessThan">
      <formula>2.8</formula>
    </cfRule>
  </conditionalFormatting>
  <conditionalFormatting sqref="AK341:AK387">
    <cfRule type="cellIs" dxfId="306" priority="551" operator="lessThan">
      <formula>3</formula>
    </cfRule>
  </conditionalFormatting>
  <conditionalFormatting sqref="AK341:AK390">
    <cfRule type="cellIs" dxfId="305" priority="550" operator="equal">
      <formula>0</formula>
    </cfRule>
  </conditionalFormatting>
  <conditionalFormatting sqref="AK342:AK385">
    <cfRule type="cellIs" dxfId="304" priority="549" operator="equal">
      <formula>0</formula>
    </cfRule>
  </conditionalFormatting>
  <conditionalFormatting sqref="AU341:AV390">
    <cfRule type="cellIs" dxfId="303" priority="548" operator="equal">
      <formula>0</formula>
    </cfRule>
  </conditionalFormatting>
  <conditionalFormatting sqref="BX341:BX390">
    <cfRule type="cellIs" dxfId="302" priority="507" operator="equal">
      <formula>0</formula>
    </cfRule>
  </conditionalFormatting>
  <conditionalFormatting sqref="AT341:AT390">
    <cfRule type="cellIs" dxfId="301" priority="546" operator="equal">
      <formula>0</formula>
    </cfRule>
  </conditionalFormatting>
  <conditionalFormatting sqref="AT341:AT390">
    <cfRule type="cellIs" dxfId="300" priority="545" operator="equal">
      <formula>0</formula>
    </cfRule>
  </conditionalFormatting>
  <conditionalFormatting sqref="BO378:BO380">
    <cfRule type="cellIs" dxfId="299" priority="544" operator="equal">
      <formula>1</formula>
    </cfRule>
  </conditionalFormatting>
  <conditionalFormatting sqref="BO341:BO385">
    <cfRule type="cellIs" dxfId="298" priority="543" operator="lessThan">
      <formula>2.8</formula>
    </cfRule>
  </conditionalFormatting>
  <conditionalFormatting sqref="BO377">
    <cfRule type="cellIs" dxfId="297" priority="542" operator="equal">
      <formula>1</formula>
    </cfRule>
  </conditionalFormatting>
  <conditionalFormatting sqref="BO381:BO390">
    <cfRule type="cellIs" dxfId="296" priority="540" operator="equal">
      <formula>1</formula>
    </cfRule>
  </conditionalFormatting>
  <conditionalFormatting sqref="BO381:BO390">
    <cfRule type="cellIs" dxfId="295" priority="539" operator="lessThan">
      <formula>2.8</formula>
    </cfRule>
  </conditionalFormatting>
  <conditionalFormatting sqref="BO341:BO387">
    <cfRule type="cellIs" dxfId="294" priority="538" operator="lessThan">
      <formula>3</formula>
    </cfRule>
  </conditionalFormatting>
  <conditionalFormatting sqref="BO341:BO390">
    <cfRule type="cellIs" dxfId="293" priority="537" operator="equal">
      <formula>0</formula>
    </cfRule>
  </conditionalFormatting>
  <conditionalFormatting sqref="BO342:BO385">
    <cfRule type="cellIs" dxfId="292" priority="536" operator="equal">
      <formula>0</formula>
    </cfRule>
  </conditionalFormatting>
  <conditionalFormatting sqref="BP341:BV390">
    <cfRule type="cellIs" dxfId="291" priority="535" operator="equal">
      <formula>0</formula>
    </cfRule>
  </conditionalFormatting>
  <conditionalFormatting sqref="CH391">
    <cfRule type="cellIs" dxfId="290" priority="534" operator="equal">
      <formula>0</formula>
    </cfRule>
  </conditionalFormatting>
  <conditionalFormatting sqref="CH341:CH390">
    <cfRule type="cellIs" dxfId="289" priority="532" operator="equal">
      <formula>0</formula>
    </cfRule>
  </conditionalFormatting>
  <conditionalFormatting sqref="BP340:BV340">
    <cfRule type="cellIs" dxfId="288" priority="528" operator="equal">
      <formula>0</formula>
    </cfRule>
    <cfRule type="cellIs" dxfId="287" priority="530" operator="equal">
      <formula>0</formula>
    </cfRule>
  </conditionalFormatting>
  <conditionalFormatting sqref="BW340:BY340">
    <cfRule type="cellIs" dxfId="286" priority="529" operator="equal">
      <formula>0</formula>
    </cfRule>
  </conditionalFormatting>
  <conditionalFormatting sqref="BO340">
    <cfRule type="cellIs" dxfId="285" priority="527" operator="equal">
      <formula>0</formula>
    </cfRule>
  </conditionalFormatting>
  <conditionalFormatting sqref="CG341:CG390">
    <cfRule type="cellIs" dxfId="284" priority="526" operator="equal">
      <formula>0</formula>
    </cfRule>
  </conditionalFormatting>
  <conditionalFormatting sqref="BE378:BM380">
    <cfRule type="cellIs" dxfId="283" priority="525" operator="equal">
      <formula>1</formula>
    </cfRule>
  </conditionalFormatting>
  <conditionalFormatting sqref="BE341:BM364 BE366:BM380">
    <cfRule type="cellIs" dxfId="282" priority="524" operator="lessThan">
      <formula>2.8</formula>
    </cfRule>
  </conditionalFormatting>
  <conditionalFormatting sqref="BE377:BM377">
    <cfRule type="cellIs" dxfId="281" priority="523" operator="equal">
      <formula>1</formula>
    </cfRule>
  </conditionalFormatting>
  <conditionalFormatting sqref="BE381:BM390">
    <cfRule type="cellIs" dxfId="280" priority="521" operator="equal">
      <formula>1</formula>
    </cfRule>
  </conditionalFormatting>
  <conditionalFormatting sqref="BE381:BM390">
    <cfRule type="cellIs" dxfId="279" priority="520" operator="lessThan">
      <formula>2.8</formula>
    </cfRule>
  </conditionalFormatting>
  <conditionalFormatting sqref="BE341:BM385">
    <cfRule type="cellIs" dxfId="278" priority="519" operator="lessThan">
      <formula>3</formula>
    </cfRule>
  </conditionalFormatting>
  <conditionalFormatting sqref="BE341:BM390">
    <cfRule type="cellIs" dxfId="277" priority="518" operator="equal">
      <formula>0</formula>
    </cfRule>
  </conditionalFormatting>
  <conditionalFormatting sqref="BN378:BN380">
    <cfRule type="cellIs" dxfId="276" priority="517" operator="equal">
      <formula>1</formula>
    </cfRule>
  </conditionalFormatting>
  <conditionalFormatting sqref="BN341:BN385">
    <cfRule type="cellIs" dxfId="275" priority="516" operator="lessThan">
      <formula>2.8</formula>
    </cfRule>
  </conditionalFormatting>
  <conditionalFormatting sqref="BN377">
    <cfRule type="cellIs" dxfId="274" priority="515" operator="equal">
      <formula>1</formula>
    </cfRule>
  </conditionalFormatting>
  <conditionalFormatting sqref="BN381:BN390">
    <cfRule type="cellIs" dxfId="273" priority="513" operator="equal">
      <formula>1</formula>
    </cfRule>
  </conditionalFormatting>
  <conditionalFormatting sqref="BN381:BN390">
    <cfRule type="cellIs" dxfId="272" priority="512" operator="lessThan">
      <formula>2.8</formula>
    </cfRule>
  </conditionalFormatting>
  <conditionalFormatting sqref="BN341:BN387">
    <cfRule type="cellIs" dxfId="271" priority="511" operator="lessThan">
      <formula>3</formula>
    </cfRule>
  </conditionalFormatting>
  <conditionalFormatting sqref="BN341:BN390">
    <cfRule type="cellIs" dxfId="270" priority="510" operator="equal">
      <formula>0</formula>
    </cfRule>
  </conditionalFormatting>
  <conditionalFormatting sqref="BN342:BN385">
    <cfRule type="cellIs" dxfId="269" priority="509" operator="equal">
      <formula>0</formula>
    </cfRule>
  </conditionalFormatting>
  <conditionalFormatting sqref="BX341:BY390">
    <cfRule type="cellIs" dxfId="268" priority="508" operator="equal">
      <formula>0</formula>
    </cfRule>
  </conditionalFormatting>
  <conditionalFormatting sqref="BW341:BW390">
    <cfRule type="cellIs" dxfId="267" priority="506" operator="equal">
      <formula>0</formula>
    </cfRule>
  </conditionalFormatting>
  <conditionalFormatting sqref="BW341:BW390">
    <cfRule type="cellIs" dxfId="266" priority="505" operator="equal">
      <formula>0</formula>
    </cfRule>
  </conditionalFormatting>
  <conditionalFormatting sqref="CJ341:CJ391">
    <cfRule type="cellIs" dxfId="265" priority="504" operator="equal">
      <formula>0</formula>
    </cfRule>
  </conditionalFormatting>
  <conditionalFormatting sqref="CZ391">
    <cfRule type="cellIs" dxfId="264" priority="503" operator="equal">
      <formula>0</formula>
    </cfRule>
  </conditionalFormatting>
  <conditionalFormatting sqref="DE391">
    <cfRule type="cellIs" dxfId="263" priority="502" operator="equal">
      <formula>0</formula>
    </cfRule>
  </conditionalFormatting>
  <conditionalFormatting sqref="DL341:DO390">
    <cfRule type="cellIs" dxfId="262" priority="501" operator="equal">
      <formula>0</formula>
    </cfRule>
  </conditionalFormatting>
  <conditionalFormatting sqref="DB341:DE390">
    <cfRule type="cellIs" dxfId="261" priority="500" operator="equal">
      <formula>0</formula>
    </cfRule>
  </conditionalFormatting>
  <conditionalFormatting sqref="DC341:DC390">
    <cfRule type="cellIs" dxfId="260" priority="499" operator="equal">
      <formula>0</formula>
    </cfRule>
  </conditionalFormatting>
  <conditionalFormatting sqref="DE341:DE390">
    <cfRule type="cellIs" dxfId="259" priority="498" operator="equal">
      <formula>0</formula>
    </cfRule>
  </conditionalFormatting>
  <conditionalFormatting sqref="DD341:DD390">
    <cfRule type="cellIs" dxfId="258" priority="497" operator="equal">
      <formula>0</formula>
    </cfRule>
  </conditionalFormatting>
  <conditionalFormatting sqref="DG341:DJ390">
    <cfRule type="cellIs" dxfId="257" priority="496" operator="equal">
      <formula>0</formula>
    </cfRule>
  </conditionalFormatting>
  <conditionalFormatting sqref="DI341:DI390">
    <cfRule type="cellIs" dxfId="256" priority="493" operator="equal">
      <formula>0</formula>
    </cfRule>
  </conditionalFormatting>
  <conditionalFormatting sqref="DJ391">
    <cfRule type="cellIs" dxfId="255" priority="492" operator="equal">
      <formula>0</formula>
    </cfRule>
  </conditionalFormatting>
  <conditionalFormatting sqref="DR397:EE447">
    <cfRule type="cellIs" dxfId="254" priority="491" operator="equal">
      <formula>0</formula>
    </cfRule>
  </conditionalFormatting>
  <conditionalFormatting sqref="EB397:EE446 DW397:DZ446 DR397:DU446">
    <cfRule type="cellIs" dxfId="253" priority="490" operator="equal">
      <formula>0</formula>
    </cfRule>
  </conditionalFormatting>
  <conditionalFormatting sqref="B397:E446">
    <cfRule type="cellIs" dxfId="252" priority="489" operator="equal">
      <formula>0</formula>
    </cfRule>
  </conditionalFormatting>
  <conditionalFormatting sqref="P437:P446">
    <cfRule type="cellIs" dxfId="251" priority="482" operator="equal">
      <formula>0</formula>
    </cfRule>
  </conditionalFormatting>
  <conditionalFormatting sqref="P397:P446">
    <cfRule type="cellIs" dxfId="250" priority="488" operator="equal">
      <formula>1</formula>
    </cfRule>
  </conditionalFormatting>
  <conditionalFormatting sqref="P422">
    <cfRule type="cellIs" dxfId="249" priority="487" operator="equal">
      <formula>1</formula>
    </cfRule>
  </conditionalFormatting>
  <conditionalFormatting sqref="P397:P446">
    <cfRule type="cellIs" dxfId="248" priority="486" operator="equal">
      <formula>0</formula>
    </cfRule>
  </conditionalFormatting>
  <conditionalFormatting sqref="P397:P446">
    <cfRule type="cellIs" dxfId="247" priority="484" operator="lessThan">
      <formula>2.8</formula>
    </cfRule>
  </conditionalFormatting>
  <conditionalFormatting sqref="P437:P446">
    <cfRule type="cellIs" dxfId="246" priority="481" operator="lessThan">
      <formula>2.8</formula>
    </cfRule>
  </conditionalFormatting>
  <conditionalFormatting sqref="P397:P446">
    <cfRule type="cellIs" dxfId="245" priority="480" operator="equal">
      <formula>0</formula>
    </cfRule>
  </conditionalFormatting>
  <conditionalFormatting sqref="F434:N436">
    <cfRule type="cellIs" dxfId="244" priority="479" operator="equal">
      <formula>1</formula>
    </cfRule>
  </conditionalFormatting>
  <conditionalFormatting sqref="F397:N420 F422:N436">
    <cfRule type="cellIs" dxfId="243" priority="478" operator="lessThan">
      <formula>2.8</formula>
    </cfRule>
  </conditionalFormatting>
  <conditionalFormatting sqref="F432:N432">
    <cfRule type="cellIs" dxfId="242" priority="476" operator="equal">
      <formula>1</formula>
    </cfRule>
  </conditionalFormatting>
  <conditionalFormatting sqref="F437:N446">
    <cfRule type="cellIs" dxfId="241" priority="474" operator="lessThan">
      <formula>2.8</formula>
    </cfRule>
  </conditionalFormatting>
  <conditionalFormatting sqref="F397:N441">
    <cfRule type="cellIs" dxfId="240" priority="473" operator="lessThan">
      <formula>3</formula>
    </cfRule>
  </conditionalFormatting>
  <conditionalFormatting sqref="F397:N446">
    <cfRule type="cellIs" dxfId="239" priority="472" operator="equal">
      <formula>0</formula>
    </cfRule>
  </conditionalFormatting>
  <conditionalFormatting sqref="O434:O436">
    <cfRule type="cellIs" dxfId="238" priority="471" operator="equal">
      <formula>1</formula>
    </cfRule>
  </conditionalFormatting>
  <conditionalFormatting sqref="O397:O441">
    <cfRule type="cellIs" dxfId="237" priority="470" operator="lessThan">
      <formula>2.8</formula>
    </cfRule>
  </conditionalFormatting>
  <conditionalFormatting sqref="O432">
    <cfRule type="cellIs" dxfId="236" priority="468" operator="equal">
      <formula>1</formula>
    </cfRule>
  </conditionalFormatting>
  <conditionalFormatting sqref="O437:O446">
    <cfRule type="cellIs" dxfId="235" priority="466" operator="lessThan">
      <formula>2.8</formula>
    </cfRule>
  </conditionalFormatting>
  <conditionalFormatting sqref="O397:O443">
    <cfRule type="cellIs" dxfId="234" priority="465" operator="lessThan">
      <formula>3</formula>
    </cfRule>
  </conditionalFormatting>
  <conditionalFormatting sqref="O397:O446">
    <cfRule type="cellIs" dxfId="233" priority="464" operator="equal">
      <formula>0</formula>
    </cfRule>
  </conditionalFormatting>
  <conditionalFormatting sqref="O398:O441">
    <cfRule type="cellIs" dxfId="232" priority="463" operator="equal">
      <formula>0</formula>
    </cfRule>
  </conditionalFormatting>
  <conditionalFormatting sqref="Y397:Z446">
    <cfRule type="cellIs" dxfId="231" priority="461" operator="equal">
      <formula>0</formula>
    </cfRule>
  </conditionalFormatting>
  <conditionalFormatting sqref="CB447 CA397:CB446">
    <cfRule type="cellIs" dxfId="230" priority="460" operator="equal">
      <formula>0</formula>
    </cfRule>
  </conditionalFormatting>
  <conditionalFormatting sqref="CW397:CZ446">
    <cfRule type="cellIs" dxfId="229" priority="459" operator="equal">
      <formula>0</formula>
    </cfRule>
  </conditionalFormatting>
  <conditionalFormatting sqref="CX397:CX446">
    <cfRule type="cellIs" dxfId="228" priority="458" operator="equal">
      <formula>0</formula>
    </cfRule>
  </conditionalFormatting>
  <conditionalFormatting sqref="CZ397:CZ446">
    <cfRule type="cellIs" dxfId="227" priority="457" operator="equal">
      <formula>0</formula>
    </cfRule>
  </conditionalFormatting>
  <conditionalFormatting sqref="CP397:CU446">
    <cfRule type="cellIs" dxfId="226" priority="456" operator="equal">
      <formula>0</formula>
    </cfRule>
  </conditionalFormatting>
  <conditionalFormatting sqref="AL434:AL436">
    <cfRule type="cellIs" dxfId="225" priority="455" operator="equal">
      <formula>1</formula>
    </cfRule>
  </conditionalFormatting>
  <conditionalFormatting sqref="AL397:AL441">
    <cfRule type="cellIs" dxfId="224" priority="454" operator="lessThan">
      <formula>2.8</formula>
    </cfRule>
  </conditionalFormatting>
  <conditionalFormatting sqref="AL432">
    <cfRule type="cellIs" dxfId="223" priority="452" operator="equal">
      <formula>1</formula>
    </cfRule>
  </conditionalFormatting>
  <conditionalFormatting sqref="AL437:AL446">
    <cfRule type="cellIs" dxfId="222" priority="450" operator="lessThan">
      <formula>2.8</formula>
    </cfRule>
  </conditionalFormatting>
  <conditionalFormatting sqref="AL397:AL443">
    <cfRule type="cellIs" dxfId="221" priority="449" operator="lessThan">
      <formula>3</formula>
    </cfRule>
  </conditionalFormatting>
  <conditionalFormatting sqref="AL397:AL446">
    <cfRule type="cellIs" dxfId="220" priority="448" operator="equal">
      <formula>0</formula>
    </cfRule>
  </conditionalFormatting>
  <conditionalFormatting sqref="AL398:AL441">
    <cfRule type="cellIs" dxfId="219" priority="447" operator="equal">
      <formula>0</formula>
    </cfRule>
  </conditionalFormatting>
  <conditionalFormatting sqref="AX397:BC446">
    <cfRule type="cellIs" dxfId="218" priority="445" operator="equal">
      <formula>0</formula>
    </cfRule>
  </conditionalFormatting>
  <conditionalFormatting sqref="CE447">
    <cfRule type="cellIs" dxfId="217" priority="444" operator="equal">
      <formula>0</formula>
    </cfRule>
  </conditionalFormatting>
  <conditionalFormatting sqref="AM397:AM446">
    <cfRule type="cellIs" dxfId="216" priority="443" operator="equal">
      <formula>0</formula>
    </cfRule>
  </conditionalFormatting>
  <conditionalFormatting sqref="AB432:AJ432">
    <cfRule type="cellIs" dxfId="215" priority="420" operator="equal">
      <formula>1</formula>
    </cfRule>
  </conditionalFormatting>
  <conditionalFormatting sqref="Y397:Y446">
    <cfRule type="cellIs" dxfId="214" priority="442" operator="equal">
      <formula>0</formula>
    </cfRule>
  </conditionalFormatting>
  <conditionalFormatting sqref="CU397:CU446">
    <cfRule type="cellIs" dxfId="213" priority="441" operator="equal">
      <formula>0</formula>
    </cfRule>
  </conditionalFormatting>
  <conditionalFormatting sqref="CE397:CE446">
    <cfRule type="cellIs" dxfId="212" priority="440" operator="equal">
      <formula>0</formula>
    </cfRule>
  </conditionalFormatting>
  <conditionalFormatting sqref="AX396:BC396">
    <cfRule type="cellIs" dxfId="211" priority="439" operator="equal">
      <formula>0</formula>
    </cfRule>
  </conditionalFormatting>
  <conditionalFormatting sqref="F396:O396">
    <cfRule type="cellIs" dxfId="210" priority="438" operator="equal">
      <formula>0</formula>
    </cfRule>
  </conditionalFormatting>
  <conditionalFormatting sqref="Q396:W396">
    <cfRule type="cellIs" dxfId="209" priority="436" operator="equal">
      <formula>0</formula>
    </cfRule>
    <cfRule type="cellIs" dxfId="208" priority="437" operator="equal">
      <formula>0</formula>
    </cfRule>
  </conditionalFormatting>
  <conditionalFormatting sqref="AB396:AK396">
    <cfRule type="cellIs" dxfId="207" priority="435" operator="equal">
      <formula>0</formula>
    </cfRule>
  </conditionalFormatting>
  <conditionalFormatting sqref="AM396:AS396">
    <cfRule type="cellIs" dxfId="206" priority="432" operator="equal">
      <formula>0</formula>
    </cfRule>
    <cfRule type="cellIs" dxfId="205" priority="434" operator="equal">
      <formula>0</formula>
    </cfRule>
  </conditionalFormatting>
  <conditionalFormatting sqref="X396:Z396">
    <cfRule type="cellIs" dxfId="204" priority="430" operator="equal">
      <formula>0</formula>
    </cfRule>
  </conditionalFormatting>
  <conditionalFormatting sqref="CD397:CD446">
    <cfRule type="cellIs" dxfId="203" priority="428" operator="equal">
      <formula>0</formula>
    </cfRule>
  </conditionalFormatting>
  <conditionalFormatting sqref="CY397:CY446">
    <cfRule type="cellIs" dxfId="202" priority="427" operator="equal">
      <formula>0</formula>
    </cfRule>
  </conditionalFormatting>
  <conditionalFormatting sqref="CL397:CN446">
    <cfRule type="cellIs" dxfId="201" priority="426" operator="equal">
      <formula>0</formula>
    </cfRule>
  </conditionalFormatting>
  <conditionalFormatting sqref="X397:X446">
    <cfRule type="cellIs" dxfId="200" priority="425" operator="equal">
      <formula>0</formula>
    </cfRule>
  </conditionalFormatting>
  <conditionalFormatting sqref="X397:X446">
    <cfRule type="cellIs" dxfId="199" priority="424" operator="equal">
      <formula>0</formula>
    </cfRule>
  </conditionalFormatting>
  <conditionalFormatting sqref="AB434:AJ436">
    <cfRule type="cellIs" dxfId="198" priority="423" operator="equal">
      <formula>1</formula>
    </cfRule>
  </conditionalFormatting>
  <conditionalFormatting sqref="AB397:AJ420 AB422:AJ436">
    <cfRule type="cellIs" dxfId="197" priority="422" operator="lessThan">
      <formula>2.8</formula>
    </cfRule>
  </conditionalFormatting>
  <conditionalFormatting sqref="AB437:AJ446">
    <cfRule type="cellIs" dxfId="196" priority="418" operator="lessThan">
      <formula>2.8</formula>
    </cfRule>
  </conditionalFormatting>
  <conditionalFormatting sqref="AB397:AJ441">
    <cfRule type="cellIs" dxfId="195" priority="417" operator="lessThan">
      <formula>3</formula>
    </cfRule>
  </conditionalFormatting>
  <conditionalFormatting sqref="AB397:AJ446">
    <cfRule type="cellIs" dxfId="194" priority="416" operator="equal">
      <formula>0</formula>
    </cfRule>
  </conditionalFormatting>
  <conditionalFormatting sqref="AK434:AK436">
    <cfRule type="cellIs" dxfId="193" priority="415" operator="equal">
      <formula>1</formula>
    </cfRule>
  </conditionalFormatting>
  <conditionalFormatting sqref="AK397:AK441">
    <cfRule type="cellIs" dxfId="192" priority="414" operator="lessThan">
      <formula>2.8</formula>
    </cfRule>
  </conditionalFormatting>
  <conditionalFormatting sqref="AK432">
    <cfRule type="cellIs" dxfId="191" priority="412" operator="equal">
      <formula>1</formula>
    </cfRule>
  </conditionalFormatting>
  <conditionalFormatting sqref="AK437:AK446">
    <cfRule type="cellIs" dxfId="190" priority="410" operator="lessThan">
      <formula>2.8</formula>
    </cfRule>
  </conditionalFormatting>
  <conditionalFormatting sqref="AK397:AK443">
    <cfRule type="cellIs" dxfId="189" priority="409" operator="lessThan">
      <formula>3</formula>
    </cfRule>
  </conditionalFormatting>
  <conditionalFormatting sqref="AK397:AK446">
    <cfRule type="cellIs" dxfId="188" priority="408" operator="equal">
      <formula>0</formula>
    </cfRule>
  </conditionalFormatting>
  <conditionalFormatting sqref="AK398:AK441">
    <cfRule type="cellIs" dxfId="187" priority="407" operator="equal">
      <formula>0</formula>
    </cfRule>
  </conditionalFormatting>
  <conditionalFormatting sqref="BO434:BO436">
    <cfRule type="cellIs" dxfId="186" priority="402" operator="equal">
      <formula>1</formula>
    </cfRule>
  </conditionalFormatting>
  <conditionalFormatting sqref="BO397:BO441">
    <cfRule type="cellIs" dxfId="185" priority="401" operator="lessThan">
      <formula>2.8</formula>
    </cfRule>
  </conditionalFormatting>
  <conditionalFormatting sqref="BO432">
    <cfRule type="cellIs" dxfId="184" priority="399" operator="equal">
      <formula>1</formula>
    </cfRule>
  </conditionalFormatting>
  <conditionalFormatting sqref="BO437:BO446">
    <cfRule type="cellIs" dxfId="183" priority="397" operator="lessThan">
      <formula>2.8</formula>
    </cfRule>
  </conditionalFormatting>
  <conditionalFormatting sqref="BO397:BO443">
    <cfRule type="cellIs" dxfId="182" priority="396" operator="lessThan">
      <formula>3</formula>
    </cfRule>
  </conditionalFormatting>
  <conditionalFormatting sqref="BO397:BO446">
    <cfRule type="cellIs" dxfId="181" priority="395" operator="equal">
      <formula>0</formula>
    </cfRule>
  </conditionalFormatting>
  <conditionalFormatting sqref="BO398:BO441">
    <cfRule type="cellIs" dxfId="180" priority="394" operator="equal">
      <formula>0</formula>
    </cfRule>
  </conditionalFormatting>
  <conditionalFormatting sqref="CH447">
    <cfRule type="cellIs" dxfId="179" priority="392" operator="equal">
      <formula>0</formula>
    </cfRule>
  </conditionalFormatting>
  <conditionalFormatting sqref="BP397:BP446">
    <cfRule type="cellIs" dxfId="178" priority="391" operator="equal">
      <formula>0</formula>
    </cfRule>
  </conditionalFormatting>
  <conditionalFormatting sqref="CH397:CH446">
    <cfRule type="cellIs" dxfId="177" priority="390" operator="equal">
      <formula>0</formula>
    </cfRule>
  </conditionalFormatting>
  <conditionalFormatting sqref="BE396:BN396">
    <cfRule type="cellIs" dxfId="176" priority="389" operator="equal">
      <formula>0</formula>
    </cfRule>
  </conditionalFormatting>
  <conditionalFormatting sqref="BP396:BV396">
    <cfRule type="cellIs" dxfId="175" priority="386" operator="equal">
      <formula>0</formula>
    </cfRule>
    <cfRule type="cellIs" dxfId="174" priority="388" operator="equal">
      <formula>0</formula>
    </cfRule>
  </conditionalFormatting>
  <conditionalFormatting sqref="CG397:CG446">
    <cfRule type="cellIs" dxfId="173" priority="384" operator="equal">
      <formula>0</formula>
    </cfRule>
  </conditionalFormatting>
  <conditionalFormatting sqref="BE434:BM436">
    <cfRule type="cellIs" dxfId="172" priority="383" operator="equal">
      <formula>1</formula>
    </cfRule>
  </conditionalFormatting>
  <conditionalFormatting sqref="BE397:BM420 BE422:BM436">
    <cfRule type="cellIs" dxfId="171" priority="382" operator="lessThan">
      <formula>2.8</formula>
    </cfRule>
  </conditionalFormatting>
  <conditionalFormatting sqref="BE432:BM432">
    <cfRule type="cellIs" dxfId="170" priority="380" operator="equal">
      <formula>1</formula>
    </cfRule>
  </conditionalFormatting>
  <conditionalFormatting sqref="BE437:BM446">
    <cfRule type="cellIs" dxfId="169" priority="378" operator="lessThan">
      <formula>2.8</formula>
    </cfRule>
  </conditionalFormatting>
  <conditionalFormatting sqref="BE397:BM441">
    <cfRule type="cellIs" dxfId="168" priority="377" operator="lessThan">
      <formula>3</formula>
    </cfRule>
  </conditionalFormatting>
  <conditionalFormatting sqref="BE397:BM446">
    <cfRule type="cellIs" dxfId="167" priority="376" operator="equal">
      <formula>0</formula>
    </cfRule>
  </conditionalFormatting>
  <conditionalFormatting sqref="BN434:BN436">
    <cfRule type="cellIs" dxfId="166" priority="375" operator="equal">
      <formula>1</formula>
    </cfRule>
  </conditionalFormatting>
  <conditionalFormatting sqref="BN397:BN441">
    <cfRule type="cellIs" dxfId="165" priority="374" operator="lessThan">
      <formula>2.8</formula>
    </cfRule>
  </conditionalFormatting>
  <conditionalFormatting sqref="BN432">
    <cfRule type="cellIs" dxfId="164" priority="372" operator="equal">
      <formula>1</formula>
    </cfRule>
  </conditionalFormatting>
  <conditionalFormatting sqref="BN437:BN446">
    <cfRule type="cellIs" dxfId="163" priority="370" operator="lessThan">
      <formula>2.8</formula>
    </cfRule>
  </conditionalFormatting>
  <conditionalFormatting sqref="BN397:BN443">
    <cfRule type="cellIs" dxfId="162" priority="369" operator="lessThan">
      <formula>3</formula>
    </cfRule>
  </conditionalFormatting>
  <conditionalFormatting sqref="BN397:BN446">
    <cfRule type="cellIs" dxfId="161" priority="368" operator="equal">
      <formula>0</formula>
    </cfRule>
  </conditionalFormatting>
  <conditionalFormatting sqref="BN398:BN441">
    <cfRule type="cellIs" dxfId="160" priority="367" operator="equal">
      <formula>0</formula>
    </cfRule>
  </conditionalFormatting>
  <conditionalFormatting sqref="CJ397:CJ447">
    <cfRule type="cellIs" dxfId="159" priority="362" operator="equal">
      <formula>0</formula>
    </cfRule>
  </conditionalFormatting>
  <conditionalFormatting sqref="CZ447">
    <cfRule type="cellIs" dxfId="158" priority="361" operator="equal">
      <formula>0</formula>
    </cfRule>
  </conditionalFormatting>
  <conditionalFormatting sqref="DE447">
    <cfRule type="cellIs" dxfId="157" priority="360" operator="equal">
      <formula>0</formula>
    </cfRule>
  </conditionalFormatting>
  <conditionalFormatting sqref="DL397:DO446">
    <cfRule type="cellIs" dxfId="156" priority="359" operator="equal">
      <formula>0</formula>
    </cfRule>
  </conditionalFormatting>
  <conditionalFormatting sqref="DB397:DE446">
    <cfRule type="cellIs" dxfId="155" priority="358" operator="equal">
      <formula>0</formula>
    </cfRule>
  </conditionalFormatting>
  <conditionalFormatting sqref="DC397:DC446">
    <cfRule type="cellIs" dxfId="154" priority="357" operator="equal">
      <formula>0</formula>
    </cfRule>
  </conditionalFormatting>
  <conditionalFormatting sqref="DE397:DE446">
    <cfRule type="cellIs" dxfId="153" priority="356" operator="equal">
      <formula>0</formula>
    </cfRule>
  </conditionalFormatting>
  <conditionalFormatting sqref="DG397:DJ446">
    <cfRule type="cellIs" dxfId="152" priority="354" operator="equal">
      <formula>0</formula>
    </cfRule>
  </conditionalFormatting>
  <conditionalFormatting sqref="DJ397:DJ446">
    <cfRule type="cellIs" dxfId="151" priority="352" operator="equal">
      <formula>0</formula>
    </cfRule>
  </conditionalFormatting>
  <conditionalFormatting sqref="DJ447">
    <cfRule type="cellIs" dxfId="150" priority="350" operator="equal">
      <formula>0</formula>
    </cfRule>
  </conditionalFormatting>
  <conditionalFormatting sqref="DR453:EE503">
    <cfRule type="cellIs" dxfId="149" priority="349" operator="equal">
      <formula>0</formula>
    </cfRule>
  </conditionalFormatting>
  <conditionalFormatting sqref="EB453:EE502 DW453:DZ502 DR453:DU502">
    <cfRule type="cellIs" dxfId="148" priority="348" operator="equal">
      <formula>0</formula>
    </cfRule>
  </conditionalFormatting>
  <conditionalFormatting sqref="P479">
    <cfRule type="cellIs" dxfId="147" priority="343" operator="equal">
      <formula>1</formula>
    </cfRule>
  </conditionalFormatting>
  <conditionalFormatting sqref="P493:P502">
    <cfRule type="cellIs" dxfId="146" priority="340" operator="equal">
      <formula>0</formula>
    </cfRule>
  </conditionalFormatting>
  <conditionalFormatting sqref="P453:P502">
    <cfRule type="cellIs" dxfId="145" priority="346" operator="equal">
      <formula>1</formula>
    </cfRule>
  </conditionalFormatting>
  <conditionalFormatting sqref="P453:P502">
    <cfRule type="cellIs" dxfId="144" priority="344" operator="equal">
      <formula>0</formula>
    </cfRule>
  </conditionalFormatting>
  <conditionalFormatting sqref="P453:P502">
    <cfRule type="cellIs" dxfId="143" priority="342" operator="lessThan">
      <formula>2.8</formula>
    </cfRule>
  </conditionalFormatting>
  <conditionalFormatting sqref="P493:P502">
    <cfRule type="cellIs" dxfId="142" priority="341" operator="equal">
      <formula>1</formula>
    </cfRule>
  </conditionalFormatting>
  <conditionalFormatting sqref="P493:P502">
    <cfRule type="cellIs" dxfId="141" priority="339" operator="lessThan">
      <formula>2.8</formula>
    </cfRule>
  </conditionalFormatting>
  <conditionalFormatting sqref="P453:P502">
    <cfRule type="cellIs" dxfId="140" priority="338" operator="equal">
      <formula>0</formula>
    </cfRule>
  </conditionalFormatting>
  <conditionalFormatting sqref="F490:N492">
    <cfRule type="cellIs" dxfId="139" priority="337" operator="equal">
      <formula>1</formula>
    </cfRule>
  </conditionalFormatting>
  <conditionalFormatting sqref="F453:N476 F478:N492">
    <cfRule type="cellIs" dxfId="138" priority="336" operator="lessThan">
      <formula>2.8</formula>
    </cfRule>
  </conditionalFormatting>
  <conditionalFormatting sqref="F489:N489">
    <cfRule type="cellIs" dxfId="137" priority="335" operator="equal">
      <formula>1</formula>
    </cfRule>
  </conditionalFormatting>
  <conditionalFormatting sqref="F493:N502">
    <cfRule type="cellIs" dxfId="136" priority="332" operator="lessThan">
      <formula>2.8</formula>
    </cfRule>
  </conditionalFormatting>
  <conditionalFormatting sqref="F453:N497">
    <cfRule type="cellIs" dxfId="135" priority="331" operator="lessThan">
      <formula>3</formula>
    </cfRule>
  </conditionalFormatting>
  <conditionalFormatting sqref="F453:N502">
    <cfRule type="cellIs" dxfId="134" priority="330" operator="equal">
      <formula>0</formula>
    </cfRule>
  </conditionalFormatting>
  <conditionalFormatting sqref="O490:O492">
    <cfRule type="cellIs" dxfId="133" priority="329" operator="equal">
      <formula>1</formula>
    </cfRule>
  </conditionalFormatting>
  <conditionalFormatting sqref="O453:O497">
    <cfRule type="cellIs" dxfId="132" priority="328" operator="lessThan">
      <formula>2.8</formula>
    </cfRule>
  </conditionalFormatting>
  <conditionalFormatting sqref="O489">
    <cfRule type="cellIs" dxfId="131" priority="327" operator="equal">
      <formula>1</formula>
    </cfRule>
  </conditionalFormatting>
  <conditionalFormatting sqref="O493:O502">
    <cfRule type="cellIs" dxfId="130" priority="324" operator="lessThan">
      <formula>2.8</formula>
    </cfRule>
  </conditionalFormatting>
  <conditionalFormatting sqref="O453:O499">
    <cfRule type="cellIs" dxfId="129" priority="323" operator="lessThan">
      <formula>3</formula>
    </cfRule>
  </conditionalFormatting>
  <conditionalFormatting sqref="O453:O502">
    <cfRule type="cellIs" dxfId="128" priority="322" operator="equal">
      <formula>0</formula>
    </cfRule>
  </conditionalFormatting>
  <conditionalFormatting sqref="O454:O497">
    <cfRule type="cellIs" dxfId="127" priority="321" operator="equal">
      <formula>0</formula>
    </cfRule>
  </conditionalFormatting>
  <conditionalFormatting sqref="Q453:W502">
    <cfRule type="cellIs" dxfId="126" priority="320" operator="equal">
      <formula>0</formula>
    </cfRule>
  </conditionalFormatting>
  <conditionalFormatting sqref="Y453:Z502">
    <cfRule type="cellIs" dxfId="125" priority="319" operator="equal">
      <formula>0</formula>
    </cfRule>
  </conditionalFormatting>
  <conditionalFormatting sqref="CB503 CA453:CB502">
    <cfRule type="cellIs" dxfId="124" priority="318" operator="equal">
      <formula>0</formula>
    </cfRule>
  </conditionalFormatting>
  <conditionalFormatting sqref="CW453:CZ502">
    <cfRule type="cellIs" dxfId="123" priority="317" operator="equal">
      <formula>0</formula>
    </cfRule>
  </conditionalFormatting>
  <conditionalFormatting sqref="CX453:CX502">
    <cfRule type="cellIs" dxfId="122" priority="316" operator="equal">
      <formula>0</formula>
    </cfRule>
  </conditionalFormatting>
  <conditionalFormatting sqref="CP453:CU502">
    <cfRule type="cellIs" dxfId="121" priority="314" operator="equal">
      <formula>0</formula>
    </cfRule>
  </conditionalFormatting>
  <conditionalFormatting sqref="AL490:AL492">
    <cfRule type="cellIs" dxfId="120" priority="313" operator="equal">
      <formula>1</formula>
    </cfRule>
  </conditionalFormatting>
  <conditionalFormatting sqref="AL453:AL497">
    <cfRule type="cellIs" dxfId="119" priority="312" operator="lessThan">
      <formula>2.8</formula>
    </cfRule>
  </conditionalFormatting>
  <conditionalFormatting sqref="AL489">
    <cfRule type="cellIs" dxfId="118" priority="311" operator="equal">
      <formula>1</formula>
    </cfRule>
  </conditionalFormatting>
  <conditionalFormatting sqref="AL493:AL502">
    <cfRule type="cellIs" dxfId="117" priority="308" operator="lessThan">
      <formula>2.8</formula>
    </cfRule>
  </conditionalFormatting>
  <conditionalFormatting sqref="AL453:AL499">
    <cfRule type="cellIs" dxfId="116" priority="307" operator="lessThan">
      <formula>3</formula>
    </cfRule>
  </conditionalFormatting>
  <conditionalFormatting sqref="AL453:AL502">
    <cfRule type="cellIs" dxfId="115" priority="306" operator="equal">
      <formula>0</formula>
    </cfRule>
  </conditionalFormatting>
  <conditionalFormatting sqref="AL454:AL497">
    <cfRule type="cellIs" dxfId="114" priority="305" operator="equal">
      <formula>0</formula>
    </cfRule>
  </conditionalFormatting>
  <conditionalFormatting sqref="AM453:AS502">
    <cfRule type="cellIs" dxfId="113" priority="304" operator="equal">
      <formula>0</formula>
    </cfRule>
  </conditionalFormatting>
  <conditionalFormatting sqref="AX453:BC502">
    <cfRule type="cellIs" dxfId="112" priority="303" operator="equal">
      <formula>0</formula>
    </cfRule>
  </conditionalFormatting>
  <conditionalFormatting sqref="CE503">
    <cfRule type="cellIs" dxfId="111" priority="302" operator="equal">
      <formula>0</formula>
    </cfRule>
  </conditionalFormatting>
  <conditionalFormatting sqref="AM453:AM502">
    <cfRule type="cellIs" dxfId="110" priority="301" operator="equal">
      <formula>0</formula>
    </cfRule>
  </conditionalFormatting>
  <conditionalFormatting sqref="CU453:CU502">
    <cfRule type="cellIs" dxfId="109" priority="299" operator="equal">
      <formula>0</formula>
    </cfRule>
  </conditionalFormatting>
  <conditionalFormatting sqref="CE453:CE502">
    <cfRule type="cellIs" dxfId="108" priority="298" operator="equal">
      <formula>0</formula>
    </cfRule>
  </conditionalFormatting>
  <conditionalFormatting sqref="AX452:BC452">
    <cfRule type="cellIs" dxfId="107" priority="297" operator="equal">
      <formula>0</formula>
    </cfRule>
  </conditionalFormatting>
  <conditionalFormatting sqref="Q452:W452">
    <cfRule type="cellIs" dxfId="106" priority="294" operator="equal">
      <formula>0</formula>
    </cfRule>
    <cfRule type="cellIs" dxfId="105" priority="295" operator="equal">
      <formula>0</formula>
    </cfRule>
  </conditionalFormatting>
  <conditionalFormatting sqref="AB452:AK452">
    <cfRule type="cellIs" dxfId="104" priority="293" operator="equal">
      <formula>0</formula>
    </cfRule>
  </conditionalFormatting>
  <conditionalFormatting sqref="AM452:AS452">
    <cfRule type="cellIs" dxfId="103" priority="290" operator="equal">
      <formula>0</formula>
    </cfRule>
    <cfRule type="cellIs" dxfId="102" priority="292" operator="equal">
      <formula>0</formula>
    </cfRule>
  </conditionalFormatting>
  <conditionalFormatting sqref="AT452:AV452">
    <cfRule type="cellIs" dxfId="101" priority="291" operator="equal">
      <formula>0</formula>
    </cfRule>
  </conditionalFormatting>
  <conditionalFormatting sqref="AL452">
    <cfRule type="cellIs" dxfId="100" priority="289" operator="equal">
      <formula>0</formula>
    </cfRule>
  </conditionalFormatting>
  <conditionalFormatting sqref="CD453:CD502">
    <cfRule type="cellIs" dxfId="99" priority="286" operator="equal">
      <formula>0</formula>
    </cfRule>
  </conditionalFormatting>
  <conditionalFormatting sqref="CY453:CY502">
    <cfRule type="cellIs" dxfId="98" priority="285" operator="equal">
      <formula>0</formula>
    </cfRule>
  </conditionalFormatting>
  <conditionalFormatting sqref="CL453:CN502">
    <cfRule type="cellIs" dxfId="97" priority="284" operator="equal">
      <formula>0</formula>
    </cfRule>
  </conditionalFormatting>
  <conditionalFormatting sqref="AU453:AU502">
    <cfRule type="cellIs" dxfId="96" priority="263" operator="equal">
      <formula>0</formula>
    </cfRule>
  </conditionalFormatting>
  <conditionalFormatting sqref="X453:X502">
    <cfRule type="cellIs" dxfId="95" priority="283" operator="equal">
      <formula>0</formula>
    </cfRule>
  </conditionalFormatting>
  <conditionalFormatting sqref="X453:X502">
    <cfRule type="cellIs" dxfId="94" priority="282" operator="equal">
      <formula>0</formula>
    </cfRule>
  </conditionalFormatting>
  <conditionalFormatting sqref="AB490:AJ492">
    <cfRule type="cellIs" dxfId="93" priority="281" operator="equal">
      <formula>1</formula>
    </cfRule>
  </conditionalFormatting>
  <conditionalFormatting sqref="AB453:AJ476 AB478:AJ492">
    <cfRule type="cellIs" dxfId="92" priority="280" operator="lessThan">
      <formula>2.8</formula>
    </cfRule>
  </conditionalFormatting>
  <conditionalFormatting sqref="AB489:AJ489">
    <cfRule type="cellIs" dxfId="91" priority="279" operator="equal">
      <formula>1</formula>
    </cfRule>
  </conditionalFormatting>
  <conditionalFormatting sqref="AB493:AJ502">
    <cfRule type="cellIs" dxfId="90" priority="276" operator="lessThan">
      <formula>2.8</formula>
    </cfRule>
  </conditionalFormatting>
  <conditionalFormatting sqref="AB453:AJ497">
    <cfRule type="cellIs" dxfId="89" priority="275" operator="lessThan">
      <formula>3</formula>
    </cfRule>
  </conditionalFormatting>
  <conditionalFormatting sqref="AB453:AJ502">
    <cfRule type="cellIs" dxfId="88" priority="274" operator="equal">
      <formula>0</formula>
    </cfRule>
  </conditionalFormatting>
  <conditionalFormatting sqref="AK490:AK492">
    <cfRule type="cellIs" dxfId="87" priority="273" operator="equal">
      <formula>1</formula>
    </cfRule>
  </conditionalFormatting>
  <conditionalFormatting sqref="AK453:AK497">
    <cfRule type="cellIs" dxfId="86" priority="272" operator="lessThan">
      <formula>2.8</formula>
    </cfRule>
  </conditionalFormatting>
  <conditionalFormatting sqref="AK489">
    <cfRule type="cellIs" dxfId="85" priority="271" operator="equal">
      <formula>1</formula>
    </cfRule>
  </conditionalFormatting>
  <conditionalFormatting sqref="AK493:AK502">
    <cfRule type="cellIs" dxfId="84" priority="268" operator="lessThan">
      <formula>2.8</formula>
    </cfRule>
  </conditionalFormatting>
  <conditionalFormatting sqref="AK453:AK499">
    <cfRule type="cellIs" dxfId="83" priority="267" operator="lessThan">
      <formula>3</formula>
    </cfRule>
  </conditionalFormatting>
  <conditionalFormatting sqref="AK453:AK502">
    <cfRule type="cellIs" dxfId="82" priority="266" operator="equal">
      <formula>0</formula>
    </cfRule>
  </conditionalFormatting>
  <conditionalFormatting sqref="AK454:AK497">
    <cfRule type="cellIs" dxfId="81" priority="265" operator="equal">
      <formula>0</formula>
    </cfRule>
  </conditionalFormatting>
  <conditionalFormatting sqref="AU453:AV502">
    <cfRule type="cellIs" dxfId="80" priority="264" operator="equal">
      <formula>0</formula>
    </cfRule>
  </conditionalFormatting>
  <conditionalFormatting sqref="BX453:BX502">
    <cfRule type="cellIs" dxfId="79" priority="223" operator="equal">
      <formula>0</formula>
    </cfRule>
  </conditionalFormatting>
  <conditionalFormatting sqref="AT453:AT502">
    <cfRule type="cellIs" dxfId="78" priority="262" operator="equal">
      <formula>0</formula>
    </cfRule>
  </conditionalFormatting>
  <conditionalFormatting sqref="AT453:AT502">
    <cfRule type="cellIs" dxfId="77" priority="261" operator="equal">
      <formula>0</formula>
    </cfRule>
  </conditionalFormatting>
  <conditionalFormatting sqref="BO490:BO492">
    <cfRule type="cellIs" dxfId="76" priority="260" operator="equal">
      <formula>1</formula>
    </cfRule>
  </conditionalFormatting>
  <conditionalFormatting sqref="BO453:BO497">
    <cfRule type="cellIs" dxfId="75" priority="259" operator="lessThan">
      <formula>2.8</formula>
    </cfRule>
  </conditionalFormatting>
  <conditionalFormatting sqref="BO489">
    <cfRule type="cellIs" dxfId="74" priority="258" operator="equal">
      <formula>1</formula>
    </cfRule>
  </conditionalFormatting>
  <conditionalFormatting sqref="BO493:BO502">
    <cfRule type="cellIs" dxfId="73" priority="255" operator="lessThan">
      <formula>2.8</formula>
    </cfRule>
  </conditionalFormatting>
  <conditionalFormatting sqref="BO453:BO499">
    <cfRule type="cellIs" dxfId="72" priority="254" operator="lessThan">
      <formula>3</formula>
    </cfRule>
  </conditionalFormatting>
  <conditionalFormatting sqref="BO453:BO502">
    <cfRule type="cellIs" dxfId="71" priority="253" operator="equal">
      <formula>0</formula>
    </cfRule>
  </conditionalFormatting>
  <conditionalFormatting sqref="BO454:BO497">
    <cfRule type="cellIs" dxfId="70" priority="252" operator="equal">
      <formula>0</formula>
    </cfRule>
  </conditionalFormatting>
  <conditionalFormatting sqref="BP453:BV502">
    <cfRule type="cellIs" dxfId="69" priority="251" operator="equal">
      <formula>0</formula>
    </cfRule>
  </conditionalFormatting>
  <conditionalFormatting sqref="CH503">
    <cfRule type="cellIs" dxfId="68" priority="250" operator="equal">
      <formula>0</formula>
    </cfRule>
  </conditionalFormatting>
  <conditionalFormatting sqref="BP453:BP502">
    <cfRule type="cellIs" dxfId="67" priority="249" operator="equal">
      <formula>0</formula>
    </cfRule>
  </conditionalFormatting>
  <conditionalFormatting sqref="CH453:CH502">
    <cfRule type="cellIs" dxfId="66" priority="248" operator="equal">
      <formula>0</formula>
    </cfRule>
  </conditionalFormatting>
  <conditionalFormatting sqref="BE452:BN452">
    <cfRule type="cellIs" dxfId="65" priority="247" operator="equal">
      <formula>0</formula>
    </cfRule>
  </conditionalFormatting>
  <conditionalFormatting sqref="BP452:BV452">
    <cfRule type="cellIs" dxfId="64" priority="244" operator="equal">
      <formula>0</formula>
    </cfRule>
    <cfRule type="cellIs" dxfId="63" priority="246" operator="equal">
      <formula>0</formula>
    </cfRule>
  </conditionalFormatting>
  <conditionalFormatting sqref="BW452:BY452">
    <cfRule type="cellIs" dxfId="62" priority="245" operator="equal">
      <formula>0</formula>
    </cfRule>
  </conditionalFormatting>
  <conditionalFormatting sqref="BO452">
    <cfRule type="cellIs" dxfId="61" priority="243" operator="equal">
      <formula>0</formula>
    </cfRule>
  </conditionalFormatting>
  <conditionalFormatting sqref="CG453:CG502">
    <cfRule type="cellIs" dxfId="60" priority="242" operator="equal">
      <formula>0</formula>
    </cfRule>
  </conditionalFormatting>
  <conditionalFormatting sqref="BE490:BM492">
    <cfRule type="cellIs" dxfId="59" priority="241" operator="equal">
      <formula>1</formula>
    </cfRule>
  </conditionalFormatting>
  <conditionalFormatting sqref="BE453:BM476 BE478:BM492">
    <cfRule type="cellIs" dxfId="58" priority="240" operator="lessThan">
      <formula>2.8</formula>
    </cfRule>
  </conditionalFormatting>
  <conditionalFormatting sqref="BE489:BM489">
    <cfRule type="cellIs" dxfId="57" priority="239" operator="equal">
      <formula>1</formula>
    </cfRule>
  </conditionalFormatting>
  <conditionalFormatting sqref="BE493:BM502">
    <cfRule type="cellIs" dxfId="56" priority="236" operator="lessThan">
      <formula>2.8</formula>
    </cfRule>
  </conditionalFormatting>
  <conditionalFormatting sqref="BE453:BM497">
    <cfRule type="cellIs" dxfId="55" priority="235" operator="lessThan">
      <formula>3</formula>
    </cfRule>
  </conditionalFormatting>
  <conditionalFormatting sqref="BE453:BM502">
    <cfRule type="cellIs" dxfId="54" priority="234" operator="equal">
      <formula>0</formula>
    </cfRule>
  </conditionalFormatting>
  <conditionalFormatting sqref="BN490:BN492">
    <cfRule type="cellIs" dxfId="53" priority="233" operator="equal">
      <formula>1</formula>
    </cfRule>
  </conditionalFormatting>
  <conditionalFormatting sqref="BN453:BN497">
    <cfRule type="cellIs" dxfId="52" priority="232" operator="lessThan">
      <formula>2.8</formula>
    </cfRule>
  </conditionalFormatting>
  <conditionalFormatting sqref="BN489">
    <cfRule type="cellIs" dxfId="51" priority="231" operator="equal">
      <formula>1</formula>
    </cfRule>
  </conditionalFormatting>
  <conditionalFormatting sqref="BN493:BN502">
    <cfRule type="cellIs" dxfId="50" priority="228" operator="lessThan">
      <formula>2.8</formula>
    </cfRule>
  </conditionalFormatting>
  <conditionalFormatting sqref="BN453:BN499">
    <cfRule type="cellIs" dxfId="49" priority="227" operator="lessThan">
      <formula>3</formula>
    </cfRule>
  </conditionalFormatting>
  <conditionalFormatting sqref="BN453:BN502">
    <cfRule type="cellIs" dxfId="48" priority="226" operator="equal">
      <formula>0</formula>
    </cfRule>
  </conditionalFormatting>
  <conditionalFormatting sqref="BN454:BN497">
    <cfRule type="cellIs" dxfId="47" priority="225" operator="equal">
      <formula>0</formula>
    </cfRule>
  </conditionalFormatting>
  <conditionalFormatting sqref="BX453:BY502">
    <cfRule type="cellIs" dxfId="46" priority="224" operator="equal">
      <formula>0</formula>
    </cfRule>
  </conditionalFormatting>
  <conditionalFormatting sqref="BW453:BW502">
    <cfRule type="cellIs" dxfId="45" priority="222" operator="equal">
      <formula>0</formula>
    </cfRule>
  </conditionalFormatting>
  <conditionalFormatting sqref="BW453:BW502">
    <cfRule type="cellIs" dxfId="44" priority="221" operator="equal">
      <formula>0</formula>
    </cfRule>
  </conditionalFormatting>
  <conditionalFormatting sqref="CJ453:CJ503">
    <cfRule type="cellIs" dxfId="43" priority="220" operator="equal">
      <formula>0</formula>
    </cfRule>
  </conditionalFormatting>
  <conditionalFormatting sqref="CZ503">
    <cfRule type="cellIs" dxfId="42" priority="219" operator="equal">
      <formula>0</formula>
    </cfRule>
  </conditionalFormatting>
  <conditionalFormatting sqref="DL453:DO502">
    <cfRule type="cellIs" dxfId="41" priority="217" operator="equal">
      <formula>0</formula>
    </cfRule>
  </conditionalFormatting>
  <conditionalFormatting sqref="DC453:DC502">
    <cfRule type="cellIs" dxfId="40" priority="215" operator="equal">
      <formula>0</formula>
    </cfRule>
  </conditionalFormatting>
  <conditionalFormatting sqref="DG453:DJ502">
    <cfRule type="cellIs" dxfId="39" priority="212" operator="equal">
      <formula>0</formula>
    </cfRule>
  </conditionalFormatting>
  <conditionalFormatting sqref="DH453:DH502">
    <cfRule type="cellIs" dxfId="38" priority="211" operator="equal">
      <formula>0</formula>
    </cfRule>
  </conditionalFormatting>
  <conditionalFormatting sqref="DJ503">
    <cfRule type="cellIs" dxfId="37" priority="208" operator="equal">
      <formula>0</formula>
    </cfRule>
  </conditionalFormatting>
  <conditionalFormatting sqref="DR509:EE559">
    <cfRule type="cellIs" dxfId="36" priority="207" operator="equal">
      <formula>0</formula>
    </cfRule>
  </conditionalFormatting>
  <conditionalFormatting sqref="EB509:EE558 DW509:DZ558 DR509:DU558">
    <cfRule type="cellIs" dxfId="35" priority="206" operator="equal">
      <formula>0</formula>
    </cfRule>
  </conditionalFormatting>
  <conditionalFormatting sqref="B509:E558">
    <cfRule type="cellIs" dxfId="34" priority="205" operator="equal">
      <formula>0</formula>
    </cfRule>
  </conditionalFormatting>
  <conditionalFormatting sqref="J7:L7">
    <cfRule type="cellIs" dxfId="33" priority="34" operator="lessThan">
      <formula>2.8</formula>
    </cfRule>
  </conditionalFormatting>
  <conditionalFormatting sqref="J7:L7">
    <cfRule type="cellIs" dxfId="32" priority="33" operator="lessThan">
      <formula>3</formula>
    </cfRule>
  </conditionalFormatting>
  <conditionalFormatting sqref="J7:L7">
    <cfRule type="cellIs" dxfId="31" priority="32" operator="equal">
      <formula>0</formula>
    </cfRule>
  </conditionalFormatting>
  <conditionalFormatting sqref="J12:L12">
    <cfRule type="cellIs" dxfId="30" priority="31" operator="lessThan">
      <formula>2.8</formula>
    </cfRule>
  </conditionalFormatting>
  <conditionalFormatting sqref="J12:L12">
    <cfRule type="cellIs" dxfId="29" priority="30" operator="lessThan">
      <formula>3</formula>
    </cfRule>
  </conditionalFormatting>
  <conditionalFormatting sqref="J12:L12">
    <cfRule type="cellIs" dxfId="28" priority="29" operator="equal">
      <formula>0</formula>
    </cfRule>
  </conditionalFormatting>
  <conditionalFormatting sqref="J24:L24">
    <cfRule type="cellIs" dxfId="27" priority="28" operator="lessThan">
      <formula>2.8</formula>
    </cfRule>
  </conditionalFormatting>
  <conditionalFormatting sqref="J24:L24">
    <cfRule type="cellIs" dxfId="26" priority="27" operator="lessThan">
      <formula>3</formula>
    </cfRule>
  </conditionalFormatting>
  <conditionalFormatting sqref="J24:L24">
    <cfRule type="cellIs" dxfId="25" priority="26" operator="equal">
      <formula>0</formula>
    </cfRule>
  </conditionalFormatting>
  <conditionalFormatting sqref="K27:M27">
    <cfRule type="cellIs" dxfId="24" priority="25" operator="lessThan">
      <formula>2.8</formula>
    </cfRule>
  </conditionalFormatting>
  <conditionalFormatting sqref="K27:M27">
    <cfRule type="cellIs" dxfId="23" priority="24" operator="lessThan">
      <formula>3</formula>
    </cfRule>
  </conditionalFormatting>
  <conditionalFormatting sqref="K27:M27">
    <cfRule type="cellIs" dxfId="22" priority="23" operator="equal">
      <formula>0</formula>
    </cfRule>
  </conditionalFormatting>
  <conditionalFormatting sqref="AB18">
    <cfRule type="cellIs" dxfId="21" priority="22" operator="lessThan">
      <formula>2.8</formula>
    </cfRule>
  </conditionalFormatting>
  <conditionalFormatting sqref="AB18">
    <cfRule type="cellIs" dxfId="20" priority="21" operator="lessThan">
      <formula>3</formula>
    </cfRule>
  </conditionalFormatting>
  <conditionalFormatting sqref="AB18">
    <cfRule type="cellIs" dxfId="19" priority="20" operator="equal">
      <formula>0</formula>
    </cfRule>
  </conditionalFormatting>
  <conditionalFormatting sqref="J34:L34">
    <cfRule type="cellIs" dxfId="18" priority="19" operator="lessThan">
      <formula>2.8</formula>
    </cfRule>
  </conditionalFormatting>
  <conditionalFormatting sqref="J34:L34">
    <cfRule type="cellIs" dxfId="17" priority="18" operator="lessThan">
      <formula>3</formula>
    </cfRule>
  </conditionalFormatting>
  <conditionalFormatting sqref="J34:L34">
    <cfRule type="cellIs" dxfId="16" priority="17" operator="equal">
      <formula>0</formula>
    </cfRule>
  </conditionalFormatting>
  <conditionalFormatting sqref="J35:L35">
    <cfRule type="cellIs" dxfId="15" priority="16" operator="lessThan">
      <formula>2.8</formula>
    </cfRule>
  </conditionalFormatting>
  <conditionalFormatting sqref="J35:L35">
    <cfRule type="cellIs" dxfId="14" priority="15" operator="lessThan">
      <formula>3</formula>
    </cfRule>
  </conditionalFormatting>
  <conditionalFormatting sqref="J35:L35">
    <cfRule type="cellIs" dxfId="13" priority="14" operator="equal">
      <formula>0</formula>
    </cfRule>
  </conditionalFormatting>
  <conditionalFormatting sqref="J36:L36">
    <cfRule type="cellIs" dxfId="12" priority="13" operator="lessThan">
      <formula>2.8</formula>
    </cfRule>
  </conditionalFormatting>
  <conditionalFormatting sqref="J36:L36">
    <cfRule type="cellIs" dxfId="11" priority="12" operator="lessThan">
      <formula>3</formula>
    </cfRule>
  </conditionalFormatting>
  <conditionalFormatting sqref="J36:L36">
    <cfRule type="cellIs" dxfId="10" priority="11" operator="equal">
      <formula>0</formula>
    </cfRule>
  </conditionalFormatting>
  <conditionalFormatting sqref="J38:L38">
    <cfRule type="cellIs" dxfId="9" priority="10" operator="lessThan">
      <formula>2.8</formula>
    </cfRule>
  </conditionalFormatting>
  <conditionalFormatting sqref="J38:L38">
    <cfRule type="cellIs" dxfId="8" priority="9" operator="lessThan">
      <formula>3</formula>
    </cfRule>
  </conditionalFormatting>
  <conditionalFormatting sqref="J38:L38">
    <cfRule type="cellIs" dxfId="7" priority="8" operator="equal">
      <formula>0</formula>
    </cfRule>
  </conditionalFormatting>
  <conditionalFormatting sqref="I86:K86">
    <cfRule type="cellIs" dxfId="6" priority="7" operator="lessThan">
      <formula>2.8</formula>
    </cfRule>
  </conditionalFormatting>
  <conditionalFormatting sqref="I86:K86">
    <cfRule type="cellIs" dxfId="5" priority="6" operator="lessThan">
      <formula>3</formula>
    </cfRule>
  </conditionalFormatting>
  <conditionalFormatting sqref="I86:K86">
    <cfRule type="cellIs" dxfId="4" priority="5" operator="equal">
      <formula>0</formula>
    </cfRule>
  </conditionalFormatting>
  <conditionalFormatting sqref="AB42">
    <cfRule type="cellIs" dxfId="3" priority="3" operator="equal">
      <formula>1</formula>
    </cfRule>
  </conditionalFormatting>
  <conditionalFormatting sqref="AB42">
    <cfRule type="cellIs" dxfId="2" priority="4" operator="lessThan">
      <formula>2.8</formula>
    </cfRule>
  </conditionalFormatting>
  <conditionalFormatting sqref="AB42">
    <cfRule type="cellIs" dxfId="1" priority="2" operator="lessThan">
      <formula>3</formula>
    </cfRule>
  </conditionalFormatting>
  <conditionalFormatting sqref="AB42">
    <cfRule type="cellIs" dxfId="0" priority="1" operator="equal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Hoja3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º</dc:creator>
  <cp:lastModifiedBy>º</cp:lastModifiedBy>
  <dcterms:created xsi:type="dcterms:W3CDTF">2018-02-12T20:56:24Z</dcterms:created>
  <dcterms:modified xsi:type="dcterms:W3CDTF">2019-07-04T19:52:01Z</dcterms:modified>
</cp:coreProperties>
</file>